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1840" windowHeight="11730"/>
  </bookViews>
  <sheets>
    <sheet name="ORÇAMENTARIA GERAL. " sheetId="1" r:id="rId1"/>
    <sheet name="COMPOSIÇÃO 1" sheetId="6" r:id="rId2"/>
    <sheet name="COMPOSIÇÃO 2" sheetId="10" r:id="rId3"/>
    <sheet name="CRONOGRAMA" sheetId="2" r:id="rId4"/>
    <sheet name="BDI TCU 2622 -URBANAS" sheetId="3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A">[1]QuQuant!#REF!</definedName>
    <definedName name="AAA">#REF!</definedName>
    <definedName name="Aut_original" localSheetId="1">[2]PROJETO!#REF!</definedName>
    <definedName name="Aut_original" localSheetId="2">[2]PROJETO!#REF!</definedName>
    <definedName name="Aut_original" localSheetId="0">[2]PROJETO!#REF!</definedName>
    <definedName name="Aut_original">[2]PROJETO!#REF!</definedName>
    <definedName name="Aut_resumo" localSheetId="1">[3]RESUMO_AUT1!#REF!</definedName>
    <definedName name="Aut_resumo" localSheetId="2">[3]RESUMO_AUT1!#REF!</definedName>
    <definedName name="Aut_resumo" localSheetId="0">[3]RESUMO_AUT1!#REF!</definedName>
    <definedName name="Aut_resumo">[3]RESUMO_AUT1!#REF!</definedName>
    <definedName name="BDI">[4]qorcamentodnerL1!#REF!</definedName>
    <definedName name="CONS" localSheetId="4">#REF!</definedName>
    <definedName name="CONS" localSheetId="1">#REF!</definedName>
    <definedName name="CONS" localSheetId="2">#REF!</definedName>
    <definedName name="CONS" localSheetId="3">#REF!</definedName>
    <definedName name="CONS" localSheetId="0">#REF!</definedName>
    <definedName name="CONS">#REF!</definedName>
    <definedName name="CONSUMO" localSheetId="1">[1]QuQuant!#REF!</definedName>
    <definedName name="CONSUMO" localSheetId="2">[1]QuQuant!#REF!</definedName>
    <definedName name="CONSUMO" localSheetId="0">[1]QuQuant!#REF!</definedName>
    <definedName name="CONSUMO">[1]QuQuant!#REF!</definedName>
    <definedName name="CONTENÇÃO">#REF!</definedName>
    <definedName name="cronograma">[5]qorcamentodnerL1!#REF!</definedName>
    <definedName name="_xlnm.Database" localSheetId="4">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Descricao" localSheetId="4">#REF!</definedName>
    <definedName name="Descricao" localSheetId="1">#REF!</definedName>
    <definedName name="Descricao" localSheetId="2">#REF!</definedName>
    <definedName name="Descricao" localSheetId="3">#REF!</definedName>
    <definedName name="Descricao" localSheetId="0">#REF!</definedName>
    <definedName name="Descricao">#REF!</definedName>
    <definedName name="DIMPAV" localSheetId="4">#REF!</definedName>
    <definedName name="DIMPAV" localSheetId="1">#REF!</definedName>
    <definedName name="DIMPAV" localSheetId="2">#REF!</definedName>
    <definedName name="DIMPAV" localSheetId="3">#REF!</definedName>
    <definedName name="DIMPAV" localSheetId="0">#REF!</definedName>
    <definedName name="DIMPAV">#REF!</definedName>
    <definedName name="Excel_BuiltIn_Database" localSheetId="2">#REF!</definedName>
    <definedName name="Excel_BuiltIn_Database">#REF!</definedName>
    <definedName name="ISS">#REF!</definedName>
    <definedName name="k" localSheetId="4">#REF!</definedName>
    <definedName name="k" localSheetId="1">#REF!</definedName>
    <definedName name="k" localSheetId="2">#REF!</definedName>
    <definedName name="k" localSheetId="3">#REF!</definedName>
    <definedName name="k">#REF!</definedName>
    <definedName name="Meu" localSheetId="4">#REF!</definedName>
    <definedName name="Meu" localSheetId="1">#REF!</definedName>
    <definedName name="Meu" localSheetId="2">#REF!</definedName>
    <definedName name="Meu" localSheetId="3">#REF!</definedName>
    <definedName name="Meu" localSheetId="0">#REF!</definedName>
    <definedName name="Meu">#REF!</definedName>
    <definedName name="N">[6]QuQuant!#REF!</definedName>
    <definedName name="ORÇM">[2]PROJETO!#REF!</definedName>
    <definedName name="P">[3]RESUMO_AUT1!#REF!</definedName>
    <definedName name="Print" localSheetId="1">[6]QuQuant!#REF!</definedName>
    <definedName name="Print" localSheetId="2">[6]QuQuant!#REF!</definedName>
    <definedName name="Print" localSheetId="0">[6]QuQuant!#REF!</definedName>
    <definedName name="Print">[6]QuQuant!#REF!</definedName>
    <definedName name="_xlnm.Print_Area" localSheetId="4">'BDI TCU 2622 -URBANAS'!$B$1:$J$42</definedName>
    <definedName name="_xlnm.Print_Area" localSheetId="2">'COMPOSIÇÃO 2'!$A$1:$H$24</definedName>
    <definedName name="_xlnm.Print_Area" localSheetId="0">'ORÇAMENTARIA GERAL. '!$A$1:$H$145</definedName>
    <definedName name="Print_Area_MI" localSheetId="4">[7]qorcamentodnerL1!#REF!</definedName>
    <definedName name="Print_Area_MI" localSheetId="1">[5]qorcamentodnerL1!#REF!</definedName>
    <definedName name="Print_Area_MI" localSheetId="2">[4]qorcamentodnerL1!#REF!</definedName>
    <definedName name="Print_Area_MI" localSheetId="0">[4]qorcamentodnerL1!#REF!</definedName>
    <definedName name="Print_Area_MI">[4]qorcamentodnerL1!#REF!</definedName>
    <definedName name="_xlnm.Print_Titles" localSheetId="2">'COMPOSIÇÃO 2'!$A:$H,'COMPOSIÇÃO 2'!$1:$10</definedName>
    <definedName name="_xlnm.Print_Titles" localSheetId="0">'ORÇAMENTARIA GERAL. '!$A:$H,'ORÇAMENTARIA GERAL. '!$1:$11</definedName>
    <definedName name="U">#REF!</definedName>
    <definedName name="UniformeMensageiro" localSheetId="1">#REF!</definedName>
    <definedName name="UniformeMensageiro">#REF!</definedName>
    <definedName name="UniformeMensageiros" localSheetId="1">#REF!</definedName>
    <definedName name="UniformeMensageiros">#REF!</definedName>
    <definedName name="UniformeRecepcionista" localSheetId="1">#REF!</definedName>
    <definedName name="UniformeRecepcionista">#REF!</definedName>
  </definedNames>
  <calcPr calcId="114210" fullCalcOnLoad="1"/>
</workbook>
</file>

<file path=xl/calcChain.xml><?xml version="1.0" encoding="utf-8"?>
<calcChain xmlns="http://schemas.openxmlformats.org/spreadsheetml/2006/main">
  <c r="D31" i="1"/>
  <c r="C31"/>
  <c r="B31"/>
  <c r="D112"/>
  <c r="C112"/>
  <c r="B112"/>
  <c r="D109"/>
  <c r="C109"/>
  <c r="B109"/>
  <c r="C6" i="2"/>
  <c r="T6"/>
  <c r="C8"/>
  <c r="T8"/>
  <c r="C10"/>
  <c r="T10"/>
  <c r="C12"/>
  <c r="T12"/>
  <c r="C14"/>
  <c r="T14"/>
  <c r="C18"/>
  <c r="T18"/>
  <c r="C20"/>
  <c r="T20"/>
  <c r="C16"/>
  <c r="T16"/>
  <c r="T22"/>
  <c r="S6"/>
  <c r="S8"/>
  <c r="S10"/>
  <c r="S12"/>
  <c r="S14"/>
  <c r="S18"/>
  <c r="S20"/>
  <c r="S16"/>
  <c r="S22"/>
  <c r="R6"/>
  <c r="R8"/>
  <c r="R10"/>
  <c r="R12"/>
  <c r="R14"/>
  <c r="R18"/>
  <c r="R20"/>
  <c r="R16"/>
  <c r="R22"/>
  <c r="Q6"/>
  <c r="Q8"/>
  <c r="Q10"/>
  <c r="Q12"/>
  <c r="Q14"/>
  <c r="Q18"/>
  <c r="Q20"/>
  <c r="Q16"/>
  <c r="Q22"/>
  <c r="P6"/>
  <c r="P8"/>
  <c r="P10"/>
  <c r="P12"/>
  <c r="P14"/>
  <c r="P18"/>
  <c r="P20"/>
  <c r="P16"/>
  <c r="P22"/>
  <c r="O6"/>
  <c r="O8"/>
  <c r="O10"/>
  <c r="O12"/>
  <c r="O14"/>
  <c r="O18"/>
  <c r="O20"/>
  <c r="O16"/>
  <c r="O22"/>
  <c r="N6"/>
  <c r="N8"/>
  <c r="N10"/>
  <c r="N16"/>
  <c r="N18"/>
  <c r="N20"/>
  <c r="N22"/>
  <c r="M6"/>
  <c r="M8"/>
  <c r="M10"/>
  <c r="M12"/>
  <c r="M14"/>
  <c r="M18"/>
  <c r="M20"/>
  <c r="M16"/>
  <c r="M22"/>
  <c r="E6"/>
  <c r="E8"/>
  <c r="E10"/>
  <c r="E12"/>
  <c r="E14"/>
  <c r="E18"/>
  <c r="E20"/>
  <c r="E22"/>
  <c r="F16"/>
  <c r="G16"/>
  <c r="H16"/>
  <c r="I16"/>
  <c r="J16"/>
  <c r="K16"/>
  <c r="L16"/>
  <c r="E16"/>
  <c r="D16"/>
  <c r="F14"/>
  <c r="C22"/>
  <c r="C15"/>
  <c r="B15"/>
  <c r="H105" i="1"/>
  <c r="D15" i="2"/>
  <c r="D26" i="1"/>
  <c r="C26"/>
  <c r="B26"/>
  <c r="D25"/>
  <c r="C25"/>
  <c r="B25"/>
  <c r="D24"/>
  <c r="C24"/>
  <c r="B24"/>
  <c r="D23"/>
  <c r="C23"/>
  <c r="B23"/>
  <c r="D22"/>
  <c r="C22"/>
  <c r="B22"/>
  <c r="D21"/>
  <c r="C21"/>
  <c r="D20"/>
  <c r="C20"/>
  <c r="B20"/>
  <c r="D19"/>
  <c r="C19"/>
  <c r="B19"/>
  <c r="D18"/>
  <c r="C18"/>
  <c r="B18"/>
  <c r="G107"/>
  <c r="H107"/>
  <c r="G106"/>
  <c r="H106"/>
  <c r="G42"/>
  <c r="H42"/>
  <c r="G43"/>
  <c r="H43"/>
  <c r="G34"/>
  <c r="H34"/>
  <c r="G17"/>
  <c r="H17"/>
  <c r="G133"/>
  <c r="H133"/>
  <c r="G134"/>
  <c r="H134"/>
  <c r="G135"/>
  <c r="H135"/>
  <c r="I22" i="10"/>
  <c r="H18"/>
  <c r="H17"/>
  <c r="H16"/>
  <c r="H15"/>
  <c r="H14"/>
  <c r="H13"/>
  <c r="H12"/>
  <c r="H22"/>
  <c r="J22"/>
  <c r="D19" i="2"/>
  <c r="D17"/>
  <c r="D13"/>
  <c r="D11"/>
  <c r="D9"/>
  <c r="J137" i="1"/>
  <c r="I118"/>
  <c r="G110"/>
  <c r="H110"/>
  <c r="G111"/>
  <c r="H111"/>
  <c r="G112"/>
  <c r="H112"/>
  <c r="G113"/>
  <c r="H113"/>
  <c r="B19" i="2"/>
  <c r="B17"/>
  <c r="B13"/>
  <c r="B11"/>
  <c r="B9"/>
  <c r="B7"/>
  <c r="B5"/>
  <c r="G114" i="1"/>
  <c r="H114"/>
  <c r="G115"/>
  <c r="G116"/>
  <c r="G117"/>
  <c r="G118"/>
  <c r="H118"/>
  <c r="G119"/>
  <c r="G120"/>
  <c r="G121"/>
  <c r="G122"/>
  <c r="G123"/>
  <c r="G124"/>
  <c r="G125"/>
  <c r="G109"/>
  <c r="H109"/>
  <c r="J108"/>
  <c r="I127"/>
  <c r="I128"/>
  <c r="G35"/>
  <c r="G33"/>
  <c r="G96"/>
  <c r="H96"/>
  <c r="G90"/>
  <c r="H90"/>
  <c r="G91"/>
  <c r="H91"/>
  <c r="G92"/>
  <c r="H92"/>
  <c r="G94"/>
  <c r="H94"/>
  <c r="G95"/>
  <c r="H95"/>
  <c r="G87"/>
  <c r="H87"/>
  <c r="G88"/>
  <c r="H88"/>
  <c r="G89"/>
  <c r="H89"/>
  <c r="G97"/>
  <c r="H97"/>
  <c r="G48"/>
  <c r="H48"/>
  <c r="G45"/>
  <c r="H45"/>
  <c r="G22"/>
  <c r="H22"/>
  <c r="G23"/>
  <c r="H23"/>
  <c r="G24"/>
  <c r="H24"/>
  <c r="G25"/>
  <c r="H25"/>
  <c r="G26"/>
  <c r="H26"/>
  <c r="G27"/>
  <c r="H93"/>
  <c r="H12" i="2"/>
  <c r="L12"/>
  <c r="J12"/>
  <c r="N12"/>
  <c r="K12"/>
  <c r="I12"/>
  <c r="F12"/>
  <c r="G12"/>
  <c r="D12"/>
  <c r="G130" i="1"/>
  <c r="H130"/>
  <c r="G131"/>
  <c r="H131"/>
  <c r="G132"/>
  <c r="H132"/>
  <c r="L12" i="6"/>
  <c r="L11"/>
  <c r="L10"/>
  <c r="L9"/>
  <c r="L8"/>
  <c r="L7"/>
  <c r="L6"/>
  <c r="L5"/>
  <c r="L4"/>
  <c r="L13"/>
  <c r="G55" i="1"/>
  <c r="H55"/>
  <c r="G56"/>
  <c r="H56"/>
  <c r="G57"/>
  <c r="H57"/>
  <c r="G58"/>
  <c r="H58"/>
  <c r="G59"/>
  <c r="G60"/>
  <c r="H60"/>
  <c r="G61"/>
  <c r="H61"/>
  <c r="G62"/>
  <c r="H62"/>
  <c r="G63"/>
  <c r="H63"/>
  <c r="G64"/>
  <c r="H64"/>
  <c r="G65"/>
  <c r="H65"/>
  <c r="G66"/>
  <c r="H66"/>
  <c r="G67"/>
  <c r="H67"/>
  <c r="G68"/>
  <c r="H68"/>
  <c r="G69"/>
  <c r="H69"/>
  <c r="G70"/>
  <c r="H70"/>
  <c r="G71"/>
  <c r="H71"/>
  <c r="G72"/>
  <c r="H72"/>
  <c r="G73"/>
  <c r="H73"/>
  <c r="G74"/>
  <c r="H74"/>
  <c r="G75"/>
  <c r="H75"/>
  <c r="G76"/>
  <c r="H76"/>
  <c r="G77"/>
  <c r="H77"/>
  <c r="G78"/>
  <c r="H78"/>
  <c r="G79"/>
  <c r="H79"/>
  <c r="G80"/>
  <c r="H80"/>
  <c r="G81"/>
  <c r="H81"/>
  <c r="G82"/>
  <c r="H82"/>
  <c r="G83"/>
  <c r="H83"/>
  <c r="G84"/>
  <c r="H84"/>
  <c r="G85"/>
  <c r="H85"/>
  <c r="G86"/>
  <c r="H86"/>
  <c r="G99"/>
  <c r="H99"/>
  <c r="G100"/>
  <c r="H100"/>
  <c r="G101"/>
  <c r="H101"/>
  <c r="G102"/>
  <c r="H102"/>
  <c r="G103"/>
  <c r="H103"/>
  <c r="G104"/>
  <c r="H104"/>
  <c r="G37"/>
  <c r="G38"/>
  <c r="H38"/>
  <c r="G39"/>
  <c r="G40"/>
  <c r="G41"/>
  <c r="G44"/>
  <c r="H44"/>
  <c r="G46"/>
  <c r="H46"/>
  <c r="G47"/>
  <c r="H47"/>
  <c r="G49"/>
  <c r="H49"/>
  <c r="G50"/>
  <c r="H50"/>
  <c r="G51"/>
  <c r="H51"/>
  <c r="G52"/>
  <c r="G18"/>
  <c r="H18"/>
  <c r="G19"/>
  <c r="G20"/>
  <c r="G21"/>
  <c r="H119"/>
  <c r="G14"/>
  <c r="H14"/>
  <c r="G15"/>
  <c r="H15"/>
  <c r="G16"/>
  <c r="H16"/>
  <c r="H27"/>
  <c r="G28"/>
  <c r="H28"/>
  <c r="G29"/>
  <c r="H29"/>
  <c r="G30"/>
  <c r="H30"/>
  <c r="G31"/>
  <c r="H31"/>
  <c r="C37" i="3"/>
  <c r="J36"/>
  <c r="C35"/>
  <c r="C34"/>
  <c r="C33"/>
  <c r="C32"/>
  <c r="C31"/>
  <c r="C30"/>
  <c r="C29"/>
  <c r="L27"/>
  <c r="J14"/>
  <c r="D7" i="2"/>
  <c r="D5"/>
  <c r="A3"/>
  <c r="A2"/>
  <c r="F13" i="1"/>
  <c r="G13"/>
  <c r="H13"/>
  <c r="G136"/>
  <c r="J136"/>
  <c r="G129"/>
  <c r="J129"/>
  <c r="G128"/>
  <c r="J128"/>
  <c r="G127"/>
  <c r="J127"/>
  <c r="J126"/>
  <c r="J104"/>
  <c r="J103"/>
  <c r="J102"/>
  <c r="J101"/>
  <c r="J100"/>
  <c r="J99"/>
  <c r="G54"/>
  <c r="J53"/>
  <c r="G53"/>
  <c r="G36"/>
  <c r="J36"/>
  <c r="G32"/>
  <c r="J31"/>
  <c r="G12"/>
  <c r="H122"/>
  <c r="I122"/>
  <c r="H98"/>
  <c r="H123"/>
  <c r="H115"/>
  <c r="H120"/>
  <c r="H35"/>
  <c r="H41"/>
  <c r="H33"/>
  <c r="H124"/>
  <c r="H125"/>
  <c r="H117"/>
  <c r="H121"/>
  <c r="J54"/>
  <c r="H59"/>
  <c r="H20"/>
  <c r="H21"/>
  <c r="J52"/>
  <c r="H37"/>
  <c r="H39"/>
  <c r="H40"/>
  <c r="H19"/>
  <c r="H36"/>
  <c r="J13"/>
  <c r="J28"/>
  <c r="I12"/>
  <c r="I27"/>
  <c r="J27"/>
  <c r="L13"/>
  <c r="H127"/>
  <c r="H128"/>
  <c r="H129"/>
  <c r="H136"/>
  <c r="H12"/>
  <c r="H116"/>
  <c r="H108"/>
  <c r="I116"/>
  <c r="H126"/>
  <c r="H54"/>
  <c r="H53"/>
  <c r="H52"/>
  <c r="H32"/>
  <c r="M13"/>
  <c r="K13"/>
  <c r="H137"/>
  <c r="G14" i="2"/>
  <c r="K14"/>
  <c r="I14"/>
  <c r="J14"/>
  <c r="H14"/>
  <c r="L14"/>
  <c r="N14"/>
  <c r="J18"/>
  <c r="G18"/>
  <c r="K18"/>
  <c r="H18"/>
  <c r="L18"/>
  <c r="I18"/>
  <c r="F18"/>
  <c r="J6"/>
  <c r="F6"/>
  <c r="G6"/>
  <c r="H6"/>
  <c r="I6"/>
  <c r="K6"/>
  <c r="L6"/>
  <c r="I20"/>
  <c r="J20"/>
  <c r="C19"/>
  <c r="H20"/>
  <c r="K20"/>
  <c r="F20"/>
  <c r="L20"/>
  <c r="G20"/>
  <c r="J10"/>
  <c r="F10"/>
  <c r="H10"/>
  <c r="L10"/>
  <c r="G10"/>
  <c r="K10"/>
  <c r="I10"/>
  <c r="D14"/>
  <c r="D18"/>
  <c r="G8"/>
  <c r="L8"/>
  <c r="F8"/>
  <c r="J8"/>
  <c r="K8"/>
  <c r="I8"/>
  <c r="H8"/>
  <c r="D6"/>
  <c r="D20"/>
  <c r="F21"/>
  <c r="E21"/>
  <c r="S21"/>
  <c r="C9"/>
  <c r="C5"/>
  <c r="C7"/>
  <c r="O21"/>
  <c r="J21"/>
  <c r="C17"/>
  <c r="T21"/>
  <c r="G21"/>
  <c r="P21"/>
  <c r="D10"/>
  <c r="F22"/>
  <c r="N21"/>
  <c r="Q21"/>
  <c r="R21"/>
  <c r="M21"/>
  <c r="K22"/>
  <c r="K21"/>
  <c r="H22"/>
  <c r="H21"/>
  <c r="L22"/>
  <c r="L21"/>
  <c r="I22"/>
  <c r="I21"/>
  <c r="C13"/>
  <c r="G22"/>
  <c r="C11"/>
  <c r="J22"/>
  <c r="D8"/>
  <c r="C21"/>
  <c r="D21"/>
  <c r="D22"/>
</calcChain>
</file>

<file path=xl/sharedStrings.xml><?xml version="1.0" encoding="utf-8"?>
<sst xmlns="http://schemas.openxmlformats.org/spreadsheetml/2006/main" count="621" uniqueCount="467">
  <si>
    <t>PLANILHA ORÇAMENTÁRIA DE CUSTOS</t>
  </si>
  <si>
    <t>CONVENENTE: PREFEITURA MUNICIPAL DE LAGOA SANTA</t>
  </si>
  <si>
    <t xml:space="preserve">FOLHA Nº: </t>
  </si>
  <si>
    <t>LOCAL: MUNICÍPIO DE LAGOA SANTA - BAIRROS</t>
  </si>
  <si>
    <t xml:space="preserve">FORMA DE EXECUÇÃO: </t>
  </si>
  <si>
    <t>(    ) DIRETA</t>
  </si>
  <si>
    <t>( x  )INDIRETA</t>
  </si>
  <si>
    <t>BDI</t>
  </si>
  <si>
    <t xml:space="preserve">PRAZO DE EXECUÇÃO: </t>
  </si>
  <si>
    <t>ITEM</t>
  </si>
  <si>
    <t>CÓDIGO</t>
  </si>
  <si>
    <t>DESCRIÇÃO</t>
  </si>
  <si>
    <t>UNIDADE</t>
  </si>
  <si>
    <t>QUANTIDADE</t>
  </si>
  <si>
    <t>PREÇO UNITÁRIO S/ BDI</t>
  </si>
  <si>
    <t>PREÇO UNITÁRIO C/ BDI</t>
  </si>
  <si>
    <t>PREÇO TOTAL</t>
  </si>
  <si>
    <t>ADMINISTRAÇÃO DA OBRA/SERVIÇOS PRELIMINARES</t>
  </si>
  <si>
    <t>MÊS 1</t>
  </si>
  <si>
    <t>MÊS 2-9</t>
  </si>
  <si>
    <t>MÊS 10</t>
  </si>
  <si>
    <t>1.1</t>
  </si>
  <si>
    <t>UNID.</t>
  </si>
  <si>
    <t>1.2</t>
  </si>
  <si>
    <t>MÊS</t>
  </si>
  <si>
    <t>1.3</t>
  </si>
  <si>
    <t>ENCARREGADO GERAL DE OBRAS COM ENCARGOS COMPLEMENTARES</t>
  </si>
  <si>
    <t>1.4</t>
  </si>
  <si>
    <t>MES</t>
  </si>
  <si>
    <t>1.5</t>
  </si>
  <si>
    <t>TRABALHOS EM TERRA</t>
  </si>
  <si>
    <t>2.1</t>
  </si>
  <si>
    <t>03.01.03</t>
  </si>
  <si>
    <t>M2</t>
  </si>
  <si>
    <t>2.2</t>
  </si>
  <si>
    <t>03.05.01</t>
  </si>
  <si>
    <t>ESCAVAÇAO E CARGA MECANIZADA EM MATERIAL DE 1ª CATEGORIA</t>
  </si>
  <si>
    <t>M3</t>
  </si>
  <si>
    <t>2.3</t>
  </si>
  <si>
    <t>03.12.03</t>
  </si>
  <si>
    <t>CARGA DE MATERIAL DE QQUER NATUREZA SOBRE CAMINHAO - MECANICA</t>
  </si>
  <si>
    <t>2.4</t>
  </si>
  <si>
    <t>PAVIMENTAÇÃO</t>
  </si>
  <si>
    <t>3.1</t>
  </si>
  <si>
    <t>M²</t>
  </si>
  <si>
    <t>3.2</t>
  </si>
  <si>
    <t>3.3</t>
  </si>
  <si>
    <t>M³</t>
  </si>
  <si>
    <t>3.4</t>
  </si>
  <si>
    <t>M³XKM</t>
  </si>
  <si>
    <t>3.5</t>
  </si>
  <si>
    <t>EXECUÇÃO DE IMPRIMAÇÃO COM ASFALTO DILUÍDO CM-30. AF_09/2017</t>
  </si>
  <si>
    <t>3.6</t>
  </si>
  <si>
    <t>TRANSPORTE COM CAMINHÃO BASCULANTE DE 18 M3, EM VIA URBANA PAVIMENTADA, DMT ACIMA DE 30 KM ( TRANSPORTE DE MATERIAL BETUMINOSO CM - 30)</t>
  </si>
  <si>
    <t>TXKM</t>
  </si>
  <si>
    <t>3.7</t>
  </si>
  <si>
    <t>PINTURA DE LIGACAO COM EMULSAO RR-1C</t>
  </si>
  <si>
    <t>3.8</t>
  </si>
  <si>
    <t xml:space="preserve"> TRANSPORTE COM CAMINHÃO BASCULANTE DE 18 M3, EM VIA URBANA PAVIMENTADA, DMT ACIMA DE 30 KM( TRANSPORTE DE MATERIAL BETUMINOSO RR - 1C)</t>
  </si>
  <si>
    <t>3.9</t>
  </si>
  <si>
    <t>3.10</t>
  </si>
  <si>
    <t>TRANSPORTE COM CAMINHÃO BASCULANTE DE 18 M3, EM VIA URBANA PAVIMENTADA, DMT ACIMA DE 30 KM (DMT=60KM) (TRANSPORTE DE MATERIAL BETUMINOSO CAP 20)</t>
  </si>
  <si>
    <t>3.11</t>
  </si>
  <si>
    <t>TRANSPORTE COM CAMINHÃO BASCULANTE DE 18 M3, EM VIA URBANA PAVIMENTADA, DMT ACIMA DE 30 KM (DMT=60KM) (AGREGADO)</t>
  </si>
  <si>
    <t>3.12</t>
  </si>
  <si>
    <t>TRANSPORTE COM CAMINHÃO BASCULANTE DE 18 M3, EM VIA URBANA PAVIMENTADA , DMT ACIMA DE 30 KM (DMT=60KM)(TRANSPORTE DE MATERIAL BETUMINOSO CBUQ)</t>
  </si>
  <si>
    <t>URBANIZAÇÃO E OBRAS COMPLEMENTARES</t>
  </si>
  <si>
    <t>4.1</t>
  </si>
  <si>
    <t>ASSENTAMENTO DE GUIA (MEIO-FIO) EM TRECHO RETO, CONFECCIONADA EM CONCRETO PRÉ-FABRICADO, DIMENSÕES 100X15X13X30 CM (COMPRIMENTO X BASE INFERIOR X BASE SUPERIOR X ALTURA), PARA VIAS URBANAS (USO VIÁRIO). AF_06/2016</t>
  </si>
  <si>
    <t>M</t>
  </si>
  <si>
    <t>4.2</t>
  </si>
  <si>
    <t>EXECUÇÃO DE SARJETA DE CONCRETO USINADO, MOLDADA IN LOCO EM TRECHO RETO, 45 CM BASE X 15 CM ALTURA. AF_06/2016</t>
  </si>
  <si>
    <t>4.3</t>
  </si>
  <si>
    <t>CORTADORA DE PISO COM MOTOR 4 TEMPOS A GASOLINA, POTÊNCIA DE 13 HP, COM DISCO DE CORTE DIAMANTADO SEGMENTADO PARA CONCRETO, DIÂMETRO DE 350MM, FURO DE 1" (14 X 1") - CHP DIURNO. AF_08/2015</t>
  </si>
  <si>
    <t>CHP</t>
  </si>
  <si>
    <t>4.4</t>
  </si>
  <si>
    <t xml:space="preserve">M2 </t>
  </si>
  <si>
    <t>TOTAL GERAL DA OBRA</t>
  </si>
  <si>
    <t>Responsável técnico pela elaboração da planilha: GRACE LIMA DO AMARAL CREA 69 379/D</t>
  </si>
  <si>
    <t>CRONOGRAMA FÍSICO-FINANCEIRO</t>
  </si>
  <si>
    <t>PRAZO DA OBRA: 16 MESES</t>
  </si>
  <si>
    <t>ETAPAS/DESCRIÇÃO</t>
  </si>
  <si>
    <t>FÍSICO/ FINANCEIRO</t>
  </si>
  <si>
    <t>TOTAL  ETAPAS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</si>
  <si>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</si>
  <si>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</si>
  <si>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</si>
  <si>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</si>
  <si>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</si>
  <si>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</si>
  <si>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</si>
  <si>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</si>
  <si>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</si>
  <si>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11</t>
  </si>
  <si>
    <t>MÊS 12</t>
  </si>
  <si>
    <t>MÊS 13</t>
  </si>
  <si>
    <t>MÊS 14</t>
  </si>
  <si>
    <t>MÊS 15</t>
  </si>
  <si>
    <t>MÊS 16</t>
  </si>
  <si>
    <t>TOTAL</t>
  </si>
  <si>
    <t>BRENO SALOMÃO GOMES</t>
  </si>
  <si>
    <t>SECRETÁRIO MUNICIPAL DE DESENVOLVIMENTO URBANO</t>
  </si>
  <si>
    <t>Acórdão 2622/2013</t>
  </si>
  <si>
    <t>CALCULO DO BDI -RODOVIAS , FERROVIAS E CONGENERES</t>
  </si>
  <si>
    <t>CONTRATO</t>
  </si>
  <si>
    <t>Proponente</t>
  </si>
  <si>
    <t>PREFEITURA MUNICIPAL DE LAGOA SANTA</t>
  </si>
  <si>
    <t>Empreendimento ( Nome/Apelido)</t>
  </si>
  <si>
    <t>Programa</t>
  </si>
  <si>
    <t>Município</t>
  </si>
  <si>
    <t>UF</t>
  </si>
  <si>
    <t>LAGOA SANTA</t>
  </si>
  <si>
    <t>Gestor</t>
  </si>
  <si>
    <t>Parâmetros para cálculo do BDI</t>
  </si>
  <si>
    <t>Itens Admissíveis</t>
  </si>
  <si>
    <t>Intervalos admissíveis sem justificativa</t>
  </si>
  <si>
    <t>Índices adotados</t>
  </si>
  <si>
    <t>Administração Central (AC)</t>
  </si>
  <si>
    <t xml:space="preserve">De </t>
  </si>
  <si>
    <t>até</t>
  </si>
  <si>
    <t>Seguro e Garantia (S+G)</t>
  </si>
  <si>
    <t>Risco (R)</t>
  </si>
  <si>
    <t>Despesas financeiras (DF)</t>
  </si>
  <si>
    <t>Lucro (L)</t>
  </si>
  <si>
    <t>Tributos (T)</t>
  </si>
  <si>
    <t xml:space="preserve">Tributos (T) </t>
  </si>
  <si>
    <t>INSS desoneração (E)</t>
  </si>
  <si>
    <t>ou</t>
  </si>
  <si>
    <t>Controle</t>
  </si>
  <si>
    <t>BDI ADMISSÍVEL</t>
  </si>
  <si>
    <t>BDI NÃO ADMISSÍVEL</t>
  </si>
  <si>
    <t>BDI CALCULADO ----&gt;</t>
  </si>
  <si>
    <t>BDI = [(1+AC+S+R+G)*(1+DF)*(1+L)/(1-(T+E))-1]</t>
  </si>
  <si>
    <t>TRIBUTOS PRATICADOS NO MUNICÍPIO</t>
  </si>
  <si>
    <t xml:space="preserve">INSS </t>
  </si>
  <si>
    <t>PIS/COFINS</t>
  </si>
  <si>
    <t>Nos percentuais referentes a tributos deverá ser considerado para efeito de calculo o ISS do município ou correspondente na sua inserção no Simples Nacional;</t>
  </si>
  <si>
    <t>93567</t>
  </si>
  <si>
    <t>ENGENHEIRO CIVIL DE OBRA PLENO COM ENCARGOS COMPLEMENTARES</t>
  </si>
  <si>
    <t>93572</t>
  </si>
  <si>
    <t>AUXILIAR DE ESCRITORIO COM ENCARGOS COMPLEMENTARES</t>
  </si>
  <si>
    <t>44.01.05</t>
  </si>
  <si>
    <t>TECNICO DE SEGUEANÇA DO TRABALHO</t>
  </si>
  <si>
    <t>CONTAINER (6,0X2,3X2,5M) COM ISOLAMENTO TÉRMICO -
ESCRITÓRIO COM AR CONDICIONADO</t>
  </si>
  <si>
    <t>ED-50138</t>
  </si>
  <si>
    <t>1.6</t>
  </si>
  <si>
    <t>1.7</t>
  </si>
  <si>
    <t>1.8</t>
  </si>
  <si>
    <t>1.9</t>
  </si>
  <si>
    <t>1.10</t>
  </si>
  <si>
    <t>CONTAINER (6,0X2,3X2,5M) COM ISOLAMENTO TÉRMICO -VESTIÁRIO COM QUATRO (4) CHUVEIROS, TRÊS (3) SANITÁRIOS, UM (1) LAVATÓRIO E UM (1) MICTÓRIO COMPLETO</t>
  </si>
  <si>
    <t>ED-50142</t>
  </si>
  <si>
    <t>CONTAINER (6,0X2,3X2,5M) COM ISOLAMENTO TÉRMICO -
DEPÓSITO E FERRAMENTARIA COM LAVATÓRIO</t>
  </si>
  <si>
    <t>ED-50145</t>
  </si>
  <si>
    <t>FOLHA Nº: 01</t>
  </si>
  <si>
    <t>REGIÃO/MÊS DE REFERÊNCIA: SETOP OUT/2018 - SINAPI DEZ/2018 - SUDECAP OUT/2018</t>
  </si>
  <si>
    <t>RO-42650</t>
  </si>
  <si>
    <t>FRESAGEM CONTÍNUA DE PAVIMENTO ASFÁLTICO (3CM)</t>
  </si>
  <si>
    <t>2.5</t>
  </si>
  <si>
    <t>2.6</t>
  </si>
  <si>
    <t>CPU001</t>
  </si>
  <si>
    <t>LIMPEZA E VARRIÇÃO DA PISTA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</si>
  <si>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</si>
  <si>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</si>
  <si>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</si>
  <si>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</si>
  <si>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</si>
  <si>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</si>
  <si>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</si>
  <si>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</si>
  <si>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</si>
  <si>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</si>
  <si>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</si>
  <si>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</si>
  <si>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</si>
  <si>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DATA: 07/01/2019</t>
  </si>
  <si>
    <t>LAUDO DE VISTORIA CAUTELAR  C/ EDIFICACAO &lt;=310M2</t>
  </si>
  <si>
    <t>40.43.01</t>
  </si>
  <si>
    <t>CORTE MECAN. C/ SERRA CIRCULAR EM CONCRETO/ASFALTO</t>
  </si>
  <si>
    <t>03.18.01</t>
  </si>
  <si>
    <t>ESCAV. MECANICA DE VALAS C/ DESC. LATERAL H&lt;=1,5M</t>
  </si>
  <si>
    <t>03.18.02</t>
  </si>
  <si>
    <t>ESCAV.MECANICA DE VALAS DESC. LATERAL 1,5M&lt;H&lt;=3,0M</t>
  </si>
  <si>
    <t>03.22.02</t>
  </si>
  <si>
    <t>REATERRO DE VALA COMPACTADO C/ PLACA VIBRATORIA OU EQUIVALENTE</t>
  </si>
  <si>
    <t>03.13.03</t>
  </si>
  <si>
    <t>TRANSPORTE DE MATERIAL DE QUALQUER NATUREZA 2 KM &lt; DMT &lt;= 5 KM</t>
  </si>
  <si>
    <t>M3 X KM</t>
  </si>
  <si>
    <t>19.32.01</t>
  </si>
  <si>
    <t>ESCORAMENTO DESCONTINUO DE VALAS - PADRAO SUDECAP TIPO A - MADEIRA ROLIÇA D= 6 A 10 CM</t>
  </si>
  <si>
    <t>03.17.01</t>
  </si>
  <si>
    <t>ESCAVAÇAO MANUAL DE VALAS H &lt;= 1,5 M</t>
  </si>
  <si>
    <t>03.12.01</t>
  </si>
  <si>
    <t>CARGA DE MATERIAL DE QQUER NATUREZA SOBRE CAMINHAO - MANUAL</t>
  </si>
  <si>
    <t>02.11.04</t>
  </si>
  <si>
    <t>DEMOLIÇAO DE PASSEIO OU LAJE DE CONCRETO C/EQUIPAMENTO ELETRICO</t>
  </si>
  <si>
    <t>02.15.01</t>
  </si>
  <si>
    <t>REMOÇAO DE MEIO-FIO PREMOLDADO DE CONCRETO</t>
  </si>
  <si>
    <t>02.11.07</t>
  </si>
  <si>
    <t>DEMOLIÇÃO DE REVESTIMENTO ASFALTICO COM EQUIP. PNEUMATICO</t>
  </si>
  <si>
    <t>3.13</t>
  </si>
  <si>
    <t>02.13.03</t>
  </si>
  <si>
    <t>DEMOLIÇAO DE CONCRETO INCLUSIVE AFASTAMENTO CONCRETO SIMPLES - COM EQUIPAMENTO ELETRICO</t>
  </si>
  <si>
    <t>3.14</t>
  </si>
  <si>
    <t>03.15.02</t>
  </si>
  <si>
    <t>ATERRO COMPACTADO COM PLACA VIBRATÓRIA</t>
  </si>
  <si>
    <t>DRENAGEM</t>
  </si>
  <si>
    <t>40.87.04</t>
  </si>
  <si>
    <t>TUBO CONC.ARMADO JUNTA ELASTICA,NBR8890 CLASSE EA2 DN= 400 MM</t>
  </si>
  <si>
    <t>40.87.06</t>
  </si>
  <si>
    <t>TUBO CONC.ARMADO JUNTA ELASTICA,NBR8890 CLASSE EA2 DN= 600 MM</t>
  </si>
  <si>
    <t>40.87.08</t>
  </si>
  <si>
    <t>TUBO CONC.ARMADO JUNTA ELASTICA,NBR8890 CLASSE EA2 DN= 800 MM</t>
  </si>
  <si>
    <t>40.87.10</t>
  </si>
  <si>
    <t>TUBO CONC.ARMADO JUNTA ELASTICA,NBR8890 CLASSE EA2 DN= 1000 MM</t>
  </si>
  <si>
    <t>40.87.12</t>
  </si>
  <si>
    <t>TUBO CONC.ARMADO JUNTA ELASTICA,NBR8890 CLASSE EA2 DN=1200MM</t>
  </si>
  <si>
    <t>05.09.03</t>
  </si>
  <si>
    <t>FORNECIMENTO E LANÇAMENTO DE MATERIAL DRENANTE AREIA (COM ADENSAMENTO HIDRAULICO)</t>
  </si>
  <si>
    <t>19.18.03</t>
  </si>
  <si>
    <t>POÇO DE VISITA TIPO A - PADRAO SUDECAP D=600MM</t>
  </si>
  <si>
    <t>19.18.05</t>
  </si>
  <si>
    <t>POÇO DE VISITA TIPO A - PADRAO SUDECAP D=800MM</t>
  </si>
  <si>
    <t>19.18.09</t>
  </si>
  <si>
    <t>POÇO DE VISITA TIPO A - PADRAO SUDECAP D=1200MM</t>
  </si>
  <si>
    <t>19.19.09</t>
  </si>
  <si>
    <t>POÇO DE VISITA TIPO B - PADRAO SUDECAP D= 1200 MM</t>
  </si>
  <si>
    <t>19.21.02</t>
  </si>
  <si>
    <t>CHAMINE DE POÇO DE VISITA - PADRAO SUDECAP - TIPO B-ANEL CONCRETO CA-1, C/ DEGRAUS EM AÇO CA 25</t>
  </si>
  <si>
    <t>19.22.02</t>
  </si>
  <si>
    <t>TAMPAO DE POÇO DE VISITA FERRO FUNDIDO NODULAR</t>
  </si>
  <si>
    <t>19.15.05</t>
  </si>
  <si>
    <t>CAIXA DE PASSAGEM TIPO A - PADRAO SUDECAP D=  800 MM</t>
  </si>
  <si>
    <t>19.15.07</t>
  </si>
  <si>
    <t>CAIXA DE PASSAGEM TIPO A - PADRAO SUDECAP D=  1000MM</t>
  </si>
  <si>
    <t>19.15.09</t>
  </si>
  <si>
    <t>CAIXA DE PASSAGEM TIPO A - PADRAO SUDECAP D=1200MM</t>
  </si>
  <si>
    <t>DRE-BOC-015</t>
  </si>
  <si>
    <t>BOCA DE LOBO DUPLA (TIPO B - CONCRETO), QUADRO, GRELHA E CANTONEIRA, INCLUSIVE ESCAVAÇÃO, REATERRO E BOTA-FORA</t>
  </si>
  <si>
    <t>DRE-BOC-010</t>
  </si>
  <si>
    <t>BOCA DE LOBO SIMPLES (TIPO B - CONCRETO), QUADRO, GRELHA E CANTONEIRA, INCLUSIVE ESCAVAÇÃO, REATERRO E BOTA-FORA</t>
  </si>
  <si>
    <t>RO-42877</t>
  </si>
  <si>
    <t>LIMPEZA MECÂNICA DE BUEIROS POR HIDROJATEAMENTO, COM OBSTRUÇÃO MÉDIA - Ø 1,00M</t>
  </si>
  <si>
    <t>19.10.03</t>
  </si>
  <si>
    <t>ALA DE REDE TUBULAR D=  600 MM</t>
  </si>
  <si>
    <t>83690</t>
  </si>
  <si>
    <t>DISSIPADOR DE ENERGIA EM PEDRA ARGAMASSADA ESPESSURA 6CM INCL MATERIAIS E COLOCACAO MEDIDO P/ VOLUME DE PEDRA ARGAMASSADA</t>
  </si>
  <si>
    <t>19.70.09</t>
  </si>
  <si>
    <t>TUBO PVC RIG.NBR-7362/2 INCL.CONEXOES (TIGRE/EQUIVALENTE) D= 400MM</t>
  </si>
  <si>
    <t>10.70.89</t>
  </si>
  <si>
    <t>CAIXA ALVENARIA COM TAMPA CONCRETO 100 X 100 X 100 CM</t>
  </si>
  <si>
    <t>19.70.07</t>
  </si>
  <si>
    <t>TUBO PVC RIG.NBR-7362/2 INCL.CONEXOES (TIGRE/EQUIVALENTE) D= 300MM</t>
  </si>
  <si>
    <t>19.30.04</t>
  </si>
  <si>
    <t>SARJETA PADRÃO SUDECAP - TIPO A</t>
  </si>
  <si>
    <t>21.03.03</t>
  </si>
  <si>
    <t>MEIO FIO CONCRETO FCK&gt;=18MPA TIPO A (12X16,7X35)CM</t>
  </si>
  <si>
    <t>19.23.07</t>
  </si>
  <si>
    <t>DESCIDA D'AGUA TIPO DEGRAU - PADRAO SUDECAP</t>
  </si>
  <si>
    <t>05.09.02</t>
  </si>
  <si>
    <t>FORNECIMENTO E LANÇAMENTO DE MATERIAL DRENANTE BRITA</t>
  </si>
  <si>
    <t>05.07.45</t>
  </si>
  <si>
    <t>CONCRETO ESTRUTURAL, FORN. APLICAÇAO E ADENSAMENTO FCK &gt;= 25,0 MPA, USINADO</t>
  </si>
  <si>
    <t>05.05.01</t>
  </si>
  <si>
    <t>ARMAÇAO INCLUSIVE CORTE, DOBRA E COLOCAÇAO</t>
  </si>
  <si>
    <t>KG</t>
  </si>
  <si>
    <t>05.04.01</t>
  </si>
  <si>
    <t>FORMA DE COMPENSADO RESINADO</t>
  </si>
  <si>
    <t>EST-MET-005</t>
  </si>
  <si>
    <t>FORNECIMENTO, FABRICAÇÃO, TRANSPORTE E MONTAGEM DE ESTRUTURA METÁLICA EM PERFIS LAMINADOS</t>
  </si>
  <si>
    <t>19.18.07</t>
  </si>
  <si>
    <t>POÇO DE VISITA TIPO A - PADRAO SUDECAP D=1000MM</t>
  </si>
  <si>
    <t>19.10.09</t>
  </si>
  <si>
    <t>ALA DE REDE TUBULAR D=  1200 MM</t>
  </si>
  <si>
    <t>5.1</t>
  </si>
  <si>
    <t>20.04.03</t>
  </si>
  <si>
    <t>SUB-BASE ESTAB. GRANUL. ENERGIA PROCTOR INTERMED.COM BRITA BICA CORRIDA</t>
  </si>
  <si>
    <t>5.2</t>
  </si>
  <si>
    <t>5.3</t>
  </si>
  <si>
    <t>5.4</t>
  </si>
  <si>
    <t>5.5</t>
  </si>
  <si>
    <t>5.6</t>
  </si>
  <si>
    <t>CONSTRUÇÃO DE PAVIMENTO COM APLICAÇÃO DE CONCRETO BETUMINOSO USINADO A QUENTE (CBUQ), CAMADA DE ROLAMENTO, COM ESPESSURA DE 5,0 CM - EXCLUSIVE TRANSPORTE.</t>
  </si>
  <si>
    <t>6.1</t>
  </si>
  <si>
    <t>LIM-GER-005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</si>
  <si>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</si>
  <si>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</si>
  <si>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</si>
  <si>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</si>
  <si>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</si>
  <si>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</si>
  <si>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</si>
  <si>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</si>
  <si>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</si>
  <si>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</si>
  <si>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</si>
  <si>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</si>
  <si>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</si>
  <si>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</si>
  <si>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</si>
  <si>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</si>
  <si>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</si>
  <si>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</si>
  <si>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</si>
  <si>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</si>
  <si>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</si>
  <si>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</si>
  <si>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</si>
  <si>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</si>
  <si>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</si>
  <si>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1.11</t>
  </si>
  <si>
    <t>1.12</t>
  </si>
  <si>
    <t>1.13</t>
  </si>
  <si>
    <t>COMPOSIÇÃO DE PREÇO UNITÁRIO</t>
  </si>
  <si>
    <t>REF.: SUDECAP 62.03.25 Adaptado</t>
  </si>
  <si>
    <t>UN</t>
  </si>
  <si>
    <t>Coef.</t>
  </si>
  <si>
    <t>Pr.Unit.</t>
  </si>
  <si>
    <t>Pr. Total</t>
  </si>
  <si>
    <t>56.11.05</t>
  </si>
  <si>
    <t xml:space="preserve">ENGENHEIRO INTERMEDIARIO </t>
  </si>
  <si>
    <t>H</t>
  </si>
  <si>
    <t>56.12.01</t>
  </si>
  <si>
    <t xml:space="preserve">AUXILIAR DE ENGENHARIA </t>
  </si>
  <si>
    <t>56.16.04</t>
  </si>
  <si>
    <t>DIGITADOR</t>
  </si>
  <si>
    <t>93.01.01</t>
  </si>
  <si>
    <t>FIAT UNO FIRE ZERO KM C/ COMBUSTIVEL OU EQUIVALENTE</t>
  </si>
  <si>
    <t>94.07.01</t>
  </si>
  <si>
    <t>XEROX  PRETO/BRANCO - FORMATO A4</t>
  </si>
  <si>
    <t>94.09.11</t>
  </si>
  <si>
    <t>XEROX COLORIDO  FORMATO A4</t>
  </si>
  <si>
    <t>94.11.01</t>
  </si>
  <si>
    <t>ENCADERNACAO A4 ACETATO, PVC/CROMICOTE, C/ESPIRAL</t>
  </si>
  <si>
    <t>94.15.01</t>
  </si>
  <si>
    <t>PLOTAGEM COLORIDA SULFITE FORMATO A4</t>
  </si>
  <si>
    <t>94.20.01</t>
  </si>
  <si>
    <t>REVELACAO FOTOGRAFICA</t>
  </si>
  <si>
    <t>LIMPEZA GERAL DA OBRA (DRENAGEM)</t>
  </si>
  <si>
    <t>Lagoa Santa, 07 de Janeiro de 2019</t>
  </si>
  <si>
    <t>UND</t>
  </si>
  <si>
    <t>40.32.07</t>
  </si>
  <si>
    <t>ESCAVACAO MANUAL 1,5 &lt; H &lt;= 3,0 M</t>
  </si>
  <si>
    <t>RO-40124</t>
  </si>
  <si>
    <t xml:space="preserve">REMOÇÃO, TRANSPORTE E ESPALHAMENTO DE SOLO MOLE DISTÂNCIA MÉDIA DE TRANSPORTE DE 1.001 A 1.500 M </t>
  </si>
  <si>
    <t>MURO DE CONTENÇÃO</t>
  </si>
  <si>
    <t>COMPOSIÇÃO 1</t>
  </si>
  <si>
    <t>EXECUÇÃO DO BLOCO TERRAE W 6 MPA</t>
  </si>
  <si>
    <t>GEOGRELHA TECIDA COM FILAMENTOS DE POLIESTER + PVC, RESISTENCIA LONGITUDINAL:90 KN/M, RESISTENCIA TRANSVERSAL: 30 KN/M, ALONGAMENTO = 12 POR CENTO</t>
  </si>
  <si>
    <t>RO-40978</t>
  </si>
  <si>
    <t>MANTA GEOTEXTIL TECIDA, 2010A OU SIMILAR, RESISTÊNCIA A TRAÇÃO DE 42 KN/M2. (EXECUÇÃO, INCLUINDO FORNECIMENTO, TRANSPORTE E COLOCAÇÃO)</t>
  </si>
  <si>
    <t>05.01.01</t>
  </si>
  <si>
    <t>ENROCAMENTO COM PEDRA DE MAO JOGADA</t>
  </si>
  <si>
    <t>T</t>
  </si>
  <si>
    <t>05.03.01</t>
  </si>
  <si>
    <t>CONCRETO DE REGULARIZAÇAO TRAÇO 1:3:6,FORNEC. E LANÇAMENTO SOBRE ENROCAMENTO</t>
  </si>
  <si>
    <t xml:space="preserve">RO-40398 </t>
  </si>
  <si>
    <t>BUEIRO SIMPLES CELULAR DE CONCRETO PADRÃO DER/MG. PARA ALTURA DE ATERRO DE 0 A 5,00 M. BSCC (2,00 X 1,50)M - BOCA (EXECUÇÃO, INCLUINDO FORNECIMENTO E TRANSPORTE DE TODOS OS MATERIAIS, EXCLUSIVE ESCAVAÇÃO E COMPACTAÇÃO)</t>
  </si>
  <si>
    <t>U</t>
  </si>
  <si>
    <t>RO-40360</t>
  </si>
  <si>
    <t>BUEIRO SIMPLES CELULAR DE CONCRETO PADRÃO DER/MG. PARA ALTURA DE ATERRO DE 0 A 5,00 M. BSCC (2,00 X 1,50)M - CORPO (EXECUÇÃO, INCLUINDO FORNECIMENTO E TRANSPORTE DE TODOS OS MATERIAIS, EXCLUSIVE ESCAVAÇÃO E COMPACTAÇÃO)</t>
  </si>
  <si>
    <t>19.70.05</t>
  </si>
  <si>
    <t>TUBO PVC RIG.NBR-7362/2 INCL.CONEXOES (TIGRE/EQUIVALENTE) D=200MM</t>
  </si>
  <si>
    <t>CAIXA DE DECANTAÇÃO</t>
  </si>
  <si>
    <t>FUN-CON-045</t>
  </si>
  <si>
    <t>FORNECIMENTO DE CONCRETO ESTRUTURAL, PREPARADO EM OBRA COM BETONEIRA, COM FCK 20 MPA, INCLUSIVE LANÇAMENTO, ADENSAMENTO E ACABAMENTO (FUNDAÇÃO)
M3 368,30</t>
  </si>
  <si>
    <t>6.2</t>
  </si>
  <si>
    <t>FUN-FOR-005</t>
  </si>
  <si>
    <t>FORMA E DESFORMA DE TÁBUA E SARRAFO, REAPROVEITAMENTO (3X) (FUNDAÇÃO)</t>
  </si>
  <si>
    <t xml:space="preserve">ARM-AÇO-020 </t>
  </si>
  <si>
    <t>CORTE, DOBRA E MONTAGEM DE AÇO CA-50/60</t>
  </si>
  <si>
    <t>1.14</t>
  </si>
  <si>
    <t>1.15</t>
  </si>
  <si>
    <t>1.16</t>
  </si>
  <si>
    <t>1.17</t>
  </si>
  <si>
    <t>1.18</t>
  </si>
  <si>
    <t>DESMATAMENTO,DESTOCAMENTO E LIMPEZA, EXCL. TRANSPORTE</t>
  </si>
  <si>
    <t>7.1</t>
  </si>
  <si>
    <t>7.2</t>
  </si>
  <si>
    <t>7.3</t>
  </si>
  <si>
    <t>7.4</t>
  </si>
  <si>
    <t>7.5</t>
  </si>
  <si>
    <t>7.6</t>
  </si>
  <si>
    <t>7.14</t>
  </si>
  <si>
    <t>REGULARIZACAO E COMPACTACAO DE SUBLEITO ATE 20 CM DE ESPESSURA</t>
  </si>
  <si>
    <t>20.03.01</t>
  </si>
  <si>
    <t>REFORÇO DO SUB-LEITO COMPACTADO EXCL.ESCAV.E CARGA COMPACTADO (PROCTOR INTERMEDIARIO)</t>
  </si>
  <si>
    <t>20.07.03</t>
  </si>
  <si>
    <t>BASE ESTAB. GRANUL., COMP. ENERG. PROCTOR MODIF.COM BRITA BICA CORRIDA</t>
  </si>
  <si>
    <t xml:space="preserve">DEM-ALV-010 </t>
  </si>
  <si>
    <t>DEMOLIÇÃO DE ALVENARIA DE TIJOLO CERÂMICO SEM
APROVEITAMENTO DO MATERIAL, INCLUSIVE AFASTAMENTO</t>
  </si>
  <si>
    <t>TER-ATE-020</t>
  </si>
  <si>
    <t>ATERRO COMPACTADO COM ROLO VIBRATÓRIO A 95% DO P.N.</t>
  </si>
  <si>
    <t>TER-REA-010</t>
  </si>
  <si>
    <t>REATERRO COMPACTADO DE VALA COM EQUIPAMENTO PLACA VIBRATÓRIA</t>
  </si>
  <si>
    <t>TRANSPORTE COM CAMINHÃO BASCULANTE DE 10 M3, EM VIA URBANA EM REVESTIMENTO PRIMÁRIO ( PARA DISTÂNCIAS SUPERIORES A 4 KM)  (DMT=25KM) (BASE/BOTA FORA REVESTIMENTO ASFALTICO/FRESAGEM/BASE ANTIGA)</t>
  </si>
  <si>
    <t>MOB-DES-030</t>
  </si>
  <si>
    <t>MOBILIZAÇÃO/DESMOBILIZAÇÃO OBRAS COM VALORES ACIMA DE 3.000.000,01 / 0,2%</t>
  </si>
  <si>
    <t>OBRA: CONTENÇÃO DA ORLA DA LAGOA - TRECHO PROXIMO DO AREIAO</t>
  </si>
  <si>
    <t>LOCAL:BAIRRO VARZEA</t>
  </si>
  <si>
    <t>REFERÊNCIA : SINAPI , SETOP , SUDECAP ,DNIT</t>
  </si>
  <si>
    <t>PREÇO TOTAL POR M²</t>
  </si>
  <si>
    <t>EXECUÇÃO DO MURO TERRAE</t>
  </si>
  <si>
    <t>55500.1.7</t>
  </si>
  <si>
    <t xml:space="preserve">COMPACTADOR MECÂNICO TIPO SAPO (DIESEL) MOD.CM-20 </t>
  </si>
  <si>
    <t>RETROESCAVADEIRA  H PRODUTIVA</t>
  </si>
  <si>
    <t>RETROESCAVADEIRA H IMPRODUTIVA</t>
  </si>
  <si>
    <t>CHI</t>
  </si>
  <si>
    <t xml:space="preserve">SERVENTE </t>
  </si>
  <si>
    <t xml:space="preserve">PEDREIRO PROFISSIONAL </t>
  </si>
  <si>
    <t>MERCADO</t>
  </si>
  <si>
    <t>BLOCO CONCRETO TIPO TERRAE W D=(28-33)x40x20cm</t>
  </si>
  <si>
    <t>und</t>
  </si>
  <si>
    <t>LASTRO DE BRITA 2 OU 3 APILOADO MANUALMENTE</t>
  </si>
  <si>
    <t xml:space="preserve">m³ </t>
  </si>
  <si>
    <t>obs:</t>
  </si>
  <si>
    <t xml:space="preserve">PEDRA BRITADA C/QUANT.0,095 =&gt; PARA ENCHER BLOCOS 
PEDRA BRITADA C/QUANT.0,300 =&gt; PARA FILTRO DRENANTE </t>
  </si>
  <si>
    <t>TOTAL POR M²</t>
  </si>
  <si>
    <t>valor obra</t>
  </si>
  <si>
    <t>digite VALOR DA OBRA zerando o item 1.1</t>
  </si>
  <si>
    <t>73783/8 POSTE CONCRETO SEÇÃO CIRCULAR COMPRIMENTO=11M E CARGA NOMINAL 200KG INCLU UN</t>
  </si>
  <si>
    <t>COMPOSIÇÃO 2</t>
  </si>
  <si>
    <t>ALTEAMENTO DE CAIXA PARA BOCA DE LOBO SIMPLES</t>
  </si>
  <si>
    <t>19.12.01</t>
  </si>
  <si>
    <t>19.12.02</t>
  </si>
  <si>
    <t>ALTEAMENTO DE CAIXA PARA BOCA DE LOBO DUPLA</t>
  </si>
  <si>
    <t>ALTEAMENTO DE TAMPAO DE PV EM ATE 20 CM</t>
  </si>
  <si>
    <t>19.22.04</t>
  </si>
  <si>
    <t>7.7</t>
  </si>
  <si>
    <t>7.8</t>
  </si>
  <si>
    <t>7.9</t>
  </si>
  <si>
    <t>7.10</t>
  </si>
  <si>
    <t>62.03.07</t>
  </si>
  <si>
    <t>PROJETO ESTRUTURAL DE CONTENCAO / CANAL</t>
  </si>
  <si>
    <t>A1</t>
  </si>
  <si>
    <t>03.01.07</t>
  </si>
  <si>
    <t>DESTOCAMENTO, DESPRAGUEJAMENTO MANUAL DE VEGETAÇAO</t>
  </si>
  <si>
    <t>02.26.01</t>
  </si>
  <si>
    <t>TRANSPORTE DE MATERIAL DEMOLIDO EM CARRINHO DE MAO DMT &lt;= 50,0 M</t>
  </si>
  <si>
    <t>05.20.03</t>
  </si>
  <si>
    <t>GABIÃO TIPO CAIXA MALHA 8X10, FIO 2,7MM GALVANIZADO</t>
  </si>
  <si>
    <t>40.41.01</t>
  </si>
  <si>
    <t>MANTA GEOTEXTIL - 300G/M2 - RES. TRACAO &gt;= 16KN/M</t>
  </si>
  <si>
    <t>1.19</t>
  </si>
  <si>
    <t>2.20</t>
  </si>
  <si>
    <t>7.11</t>
  </si>
  <si>
    <t>7.12</t>
  </si>
  <si>
    <t>7.13</t>
  </si>
  <si>
    <t>7.15</t>
  </si>
  <si>
    <t>7.16</t>
  </si>
  <si>
    <t>7.17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</si>
  <si>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</si>
  <si>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</si>
  <si>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</si>
  <si>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</si>
  <si>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</si>
  <si>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</si>
  <si>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</si>
  <si>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</si>
  <si>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</si>
  <si>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</si>
  <si>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GABIÃO</t>
  </si>
  <si>
    <t>OBRA: PAVIMENTAÇÃO, RECAPEAMENTO E CONTENÇÃO EM DIVERSOS LOGRADOUROS</t>
  </si>
  <si>
    <t>PRAZO DE EXECUÇÃO: 16 MESES</t>
  </si>
  <si>
    <t xml:space="preserve">BRENO SALOMÃO GOMES </t>
  </si>
  <si>
    <t>SECRETÁRIO DE DESENVOLVIMENTO URBANO</t>
  </si>
  <si>
    <t>OBRA: PAVIMENTAÇÃO, RECAPEAMENTO, DRENAGEM E CONTENÇÃO EM DIVERSOS LOGRADOUROS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</si>
</sst>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00"/>
    <numFmt numFmtId="166" formatCode="_(* #,##0.00_);_(* \(#,##0.00\);_(* \-??_);_(@_)"/>
  </numFmts>
  <fonts count="33">
    <font>
      <sz val="10"/>
      <name val="Arial"/>
    </font>
    <font>
      <sz val="10"/>
      <name val="Arial"/>
    </font>
    <font>
      <sz val="10"/>
      <color indexed="8"/>
      <name val="Arial"/>
      <family val="2"/>
    </font>
    <font>
      <b/>
      <sz val="14"/>
      <color indexed="9"/>
      <name val="Arial"/>
      <family val="2"/>
    </font>
    <font>
      <b/>
      <sz val="10"/>
      <color indexed="8"/>
      <name val="Arial"/>
      <family val="2"/>
    </font>
    <font>
      <b/>
      <sz val="11"/>
      <color indexed="9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8"/>
      <color indexed="8"/>
      <name val="Arial"/>
      <family val="2"/>
    </font>
    <font>
      <sz val="11"/>
      <color indexed="8"/>
      <name val="Arial"/>
      <family val="2"/>
    </font>
    <font>
      <b/>
      <sz val="18"/>
      <color indexed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4"/>
      <name val="Arial"/>
      <family val="2"/>
    </font>
    <font>
      <b/>
      <sz val="9"/>
      <color indexed="9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8"/>
      <name val="Arial"/>
      <family val="2"/>
    </font>
    <font>
      <b/>
      <sz val="8"/>
      <name val="Tahoma"/>
      <family val="2"/>
    </font>
    <font>
      <sz val="8"/>
      <name val="Tahoma"/>
      <family val="2"/>
    </font>
    <font>
      <sz val="8"/>
      <name val="Arial"/>
      <family val="2"/>
    </font>
    <font>
      <b/>
      <sz val="12"/>
      <color indexed="8"/>
      <name val="Calibri"/>
      <family val="2"/>
    </font>
    <font>
      <sz val="7"/>
      <color indexed="8"/>
      <name val="Courier"/>
      <family val="3"/>
    </font>
    <font>
      <sz val="10"/>
      <color indexed="55"/>
      <name val="Arial"/>
      <family val="2"/>
    </font>
    <font>
      <sz val="12"/>
      <color indexed="55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49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2"/>
        <bgColor indexed="39"/>
      </patternFill>
    </fill>
  </fills>
  <borders count="11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8"/>
      </right>
      <top/>
      <bottom style="thin">
        <color indexed="8"/>
      </bottom>
      <diagonal/>
    </border>
    <border>
      <left style="thick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19">
    <xf numFmtId="0" fontId="0" fillId="0" borderId="0"/>
    <xf numFmtId="44" fontId="7" fillId="0" borderId="0" applyFont="0" applyFill="0" applyBorder="0" applyAlignment="0" applyProtection="0"/>
    <xf numFmtId="0" fontId="10" fillId="0" borderId="0"/>
    <xf numFmtId="0" fontId="7" fillId="0" borderId="0"/>
    <xf numFmtId="0" fontId="10" fillId="0" borderId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43" fontId="7" fillId="0" borderId="0" applyFont="0" applyFill="0" applyBorder="0" applyAlignment="0" applyProtection="0"/>
    <xf numFmtId="166" fontId="10" fillId="0" borderId="0" applyFill="0" applyBorder="0" applyAlignment="0" applyProtection="0"/>
  </cellStyleXfs>
  <cellXfs count="452">
    <xf numFmtId="0" fontId="0" fillId="0" borderId="0" xfId="0"/>
    <xf numFmtId="0" fontId="2" fillId="0" borderId="0" xfId="0" applyFont="1"/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left" vertical="center" wrapText="1"/>
    </xf>
    <xf numFmtId="0" fontId="6" fillId="2" borderId="5" xfId="0" applyNumberFormat="1" applyFont="1" applyFill="1" applyBorder="1" applyAlignment="1">
      <alignment horizontal="left" vertical="center" wrapText="1"/>
    </xf>
    <xf numFmtId="164" fontId="5" fillId="2" borderId="5" xfId="7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horizontal="center" vertical="center"/>
    </xf>
    <xf numFmtId="164" fontId="6" fillId="3" borderId="5" xfId="7" applyFont="1" applyFill="1" applyBorder="1" applyAlignment="1">
      <alignment horizontal="center" vertical="center"/>
    </xf>
    <xf numFmtId="4" fontId="6" fillId="3" borderId="5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4" fontId="6" fillId="2" borderId="5" xfId="0" applyNumberFormat="1" applyFont="1" applyFill="1" applyBorder="1" applyAlignment="1">
      <alignment horizontal="right" vertical="center" wrapText="1"/>
    </xf>
    <xf numFmtId="164" fontId="6" fillId="4" borderId="5" xfId="7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right" vertical="center" wrapText="1"/>
    </xf>
    <xf numFmtId="0" fontId="11" fillId="2" borderId="5" xfId="0" applyNumberFormat="1" applyFont="1" applyFill="1" applyBorder="1" applyAlignment="1">
      <alignment horizontal="center" vertical="center"/>
    </xf>
    <xf numFmtId="4" fontId="6" fillId="4" borderId="5" xfId="0" applyNumberFormat="1" applyFont="1" applyFill="1" applyBorder="1" applyAlignment="1">
      <alignment horizontal="right" vertical="center" wrapText="1"/>
    </xf>
    <xf numFmtId="4" fontId="6" fillId="0" borderId="5" xfId="0" applyNumberFormat="1" applyFont="1" applyBorder="1" applyAlignment="1">
      <alignment horizontal="right" vertical="center" wrapText="1"/>
    </xf>
    <xf numFmtId="49" fontId="5" fillId="2" borderId="5" xfId="0" applyNumberFormat="1" applyFont="1" applyFill="1" applyBorder="1" applyAlignment="1">
      <alignment horizontal="left" vertical="center" wrapText="1"/>
    </xf>
    <xf numFmtId="164" fontId="5" fillId="2" borderId="5" xfId="9" applyFont="1" applyFill="1" applyBorder="1" applyAlignment="1">
      <alignment horizontal="center" vertical="center"/>
    </xf>
    <xf numFmtId="4" fontId="6" fillId="4" borderId="5" xfId="0" applyNumberFormat="1" applyFont="1" applyFill="1" applyBorder="1" applyAlignment="1" applyProtection="1">
      <alignment horizontal="right" vertical="center" wrapText="1"/>
    </xf>
    <xf numFmtId="4" fontId="7" fillId="4" borderId="5" xfId="1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2" fillId="0" borderId="0" xfId="0" applyFont="1" applyBorder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0" fillId="0" borderId="6" xfId="0" applyBorder="1"/>
    <xf numFmtId="0" fontId="14" fillId="0" borderId="0" xfId="0" applyFont="1" applyBorder="1" applyAlignment="1">
      <alignment horizontal="justify" vertical="center"/>
    </xf>
    <xf numFmtId="0" fontId="7" fillId="0" borderId="0" xfId="3"/>
    <xf numFmtId="0" fontId="16" fillId="5" borderId="7" xfId="2" applyFont="1" applyFill="1" applyBorder="1" applyAlignment="1">
      <alignment horizontal="center" vertical="center"/>
    </xf>
    <xf numFmtId="0" fontId="16" fillId="5" borderId="8" xfId="2" applyFont="1" applyFill="1" applyBorder="1" applyAlignment="1">
      <alignment horizontal="center" vertical="center"/>
    </xf>
    <xf numFmtId="4" fontId="16" fillId="5" borderId="5" xfId="2" applyNumberFormat="1" applyFont="1" applyFill="1" applyBorder="1" applyAlignment="1">
      <alignment horizontal="center" vertical="center" wrapText="1"/>
    </xf>
    <xf numFmtId="0" fontId="16" fillId="5" borderId="5" xfId="2" applyFont="1" applyFill="1" applyBorder="1" applyAlignment="1">
      <alignment horizontal="center" vertical="center" wrapText="1"/>
    </xf>
    <xf numFmtId="0" fontId="16" fillId="5" borderId="5" xfId="2" applyFont="1" applyFill="1" applyBorder="1" applyAlignment="1">
      <alignment horizontal="center" vertical="center"/>
    </xf>
    <xf numFmtId="10" fontId="17" fillId="0" borderId="5" xfId="4" applyNumberFormat="1" applyFont="1" applyBorder="1" applyAlignment="1" applyProtection="1">
      <alignment vertical="center" wrapText="1"/>
    </xf>
    <xf numFmtId="10" fontId="17" fillId="4" borderId="5" xfId="2" applyNumberFormat="1" applyFont="1" applyFill="1" applyBorder="1" applyAlignment="1">
      <alignment vertical="top" wrapText="1"/>
    </xf>
    <xf numFmtId="4" fontId="18" fillId="0" borderId="5" xfId="4" applyNumberFormat="1" applyFont="1" applyBorder="1" applyAlignment="1" applyProtection="1">
      <alignment vertical="center" wrapText="1"/>
    </xf>
    <xf numFmtId="4" fontId="18" fillId="4" borderId="5" xfId="2" applyNumberFormat="1" applyFont="1" applyFill="1" applyBorder="1" applyAlignment="1">
      <alignment vertical="top" wrapText="1"/>
    </xf>
    <xf numFmtId="4" fontId="19" fillId="4" borderId="5" xfId="2" applyNumberFormat="1" applyFont="1" applyFill="1" applyBorder="1" applyAlignment="1">
      <alignment vertical="top" wrapText="1"/>
    </xf>
    <xf numFmtId="4" fontId="19" fillId="4" borderId="9" xfId="2" applyNumberFormat="1" applyFont="1" applyFill="1" applyBorder="1" applyAlignment="1">
      <alignment vertical="top" wrapText="1"/>
    </xf>
    <xf numFmtId="4" fontId="20" fillId="4" borderId="5" xfId="2" applyNumberFormat="1" applyFont="1" applyFill="1" applyBorder="1" applyAlignment="1">
      <alignment horizontal="center" vertical="top" wrapText="1"/>
    </xf>
    <xf numFmtId="4" fontId="17" fillId="4" borderId="5" xfId="2" applyNumberFormat="1" applyFont="1" applyFill="1" applyBorder="1" applyAlignment="1">
      <alignment vertical="top" wrapText="1"/>
    </xf>
    <xf numFmtId="0" fontId="10" fillId="4" borderId="7" xfId="2" applyFill="1" applyBorder="1" applyAlignment="1">
      <alignment vertical="center"/>
    </xf>
    <xf numFmtId="0" fontId="10" fillId="4" borderId="5" xfId="2" applyFill="1" applyBorder="1" applyAlignment="1">
      <alignment vertical="center"/>
    </xf>
    <xf numFmtId="4" fontId="10" fillId="4" borderId="5" xfId="2" applyNumberFormat="1" applyFill="1" applyBorder="1" applyAlignment="1">
      <alignment vertical="center" wrapText="1"/>
    </xf>
    <xf numFmtId="0" fontId="10" fillId="4" borderId="5" xfId="2" applyFont="1" applyFill="1" applyBorder="1" applyAlignment="1">
      <alignment vertical="center" wrapText="1"/>
    </xf>
    <xf numFmtId="0" fontId="10" fillId="4" borderId="9" xfId="2" applyFill="1" applyBorder="1" applyAlignment="1">
      <alignment vertical="center"/>
    </xf>
    <xf numFmtId="0" fontId="16" fillId="4" borderId="10" xfId="2" applyFont="1" applyFill="1" applyBorder="1" applyAlignment="1">
      <alignment wrapText="1"/>
    </xf>
    <xf numFmtId="0" fontId="16" fillId="4" borderId="11" xfId="2" applyFont="1" applyFill="1" applyBorder="1" applyAlignment="1">
      <alignment wrapText="1"/>
    </xf>
    <xf numFmtId="0" fontId="16" fillId="4" borderId="12" xfId="2" applyFont="1" applyFill="1" applyBorder="1" applyAlignment="1"/>
    <xf numFmtId="0" fontId="16" fillId="4" borderId="13" xfId="2" applyFont="1" applyFill="1" applyBorder="1" applyAlignment="1"/>
    <xf numFmtId="0" fontId="16" fillId="4" borderId="14" xfId="2" applyFont="1" applyFill="1" applyBorder="1" applyAlignment="1"/>
    <xf numFmtId="0" fontId="10" fillId="0" borderId="15" xfId="2" applyBorder="1"/>
    <xf numFmtId="0" fontId="10" fillId="0" borderId="16" xfId="2" applyBorder="1"/>
    <xf numFmtId="0" fontId="10" fillId="0" borderId="17" xfId="2" applyBorder="1"/>
    <xf numFmtId="0" fontId="10" fillId="0" borderId="0" xfId="2"/>
    <xf numFmtId="0" fontId="10" fillId="0" borderId="18" xfId="2" applyBorder="1"/>
    <xf numFmtId="0" fontId="22" fillId="6" borderId="19" xfId="2" applyFont="1" applyFill="1" applyBorder="1" applyAlignment="1" applyProtection="1">
      <alignment vertical="center"/>
    </xf>
    <xf numFmtId="0" fontId="22" fillId="6" borderId="20" xfId="2" applyFont="1" applyFill="1" applyBorder="1" applyAlignment="1" applyProtection="1">
      <alignment vertical="center"/>
    </xf>
    <xf numFmtId="0" fontId="22" fillId="6" borderId="21" xfId="2" applyFont="1" applyFill="1" applyBorder="1" applyAlignment="1" applyProtection="1">
      <alignment vertical="center"/>
    </xf>
    <xf numFmtId="0" fontId="10" fillId="4" borderId="0" xfId="2" applyFont="1" applyFill="1"/>
    <xf numFmtId="0" fontId="23" fillId="4" borderId="0" xfId="2" applyFont="1" applyFill="1"/>
    <xf numFmtId="0" fontId="10" fillId="4" borderId="0" xfId="2" applyFill="1"/>
    <xf numFmtId="0" fontId="17" fillId="0" borderId="22" xfId="2" applyFont="1" applyFill="1" applyBorder="1" applyAlignment="1" applyProtection="1">
      <alignment horizontal="left" vertical="center"/>
    </xf>
    <xf numFmtId="0" fontId="17" fillId="7" borderId="23" xfId="2" applyFont="1" applyFill="1" applyBorder="1" applyAlignment="1" applyProtection="1">
      <alignment horizontal="left" vertical="center"/>
    </xf>
    <xf numFmtId="0" fontId="17" fillId="7" borderId="24" xfId="2" applyFont="1" applyFill="1" applyBorder="1" applyAlignment="1" applyProtection="1">
      <alignment horizontal="left" vertical="center"/>
    </xf>
    <xf numFmtId="0" fontId="18" fillId="0" borderId="18" xfId="2" applyFont="1" applyBorder="1" applyAlignment="1" applyProtection="1">
      <alignment horizontal="left" vertical="center"/>
    </xf>
    <xf numFmtId="0" fontId="18" fillId="0" borderId="0" xfId="2" applyFont="1" applyBorder="1" applyAlignment="1" applyProtection="1">
      <alignment horizontal="left" vertical="center"/>
    </xf>
    <xf numFmtId="0" fontId="18" fillId="0" borderId="13" xfId="2" applyFont="1" applyBorder="1" applyAlignment="1" applyProtection="1">
      <alignment vertical="center"/>
    </xf>
    <xf numFmtId="0" fontId="18" fillId="7" borderId="25" xfId="2" applyFont="1" applyFill="1" applyBorder="1" applyAlignment="1" applyProtection="1">
      <alignment vertical="center"/>
      <protection locked="0"/>
    </xf>
    <xf numFmtId="0" fontId="17" fillId="7" borderId="26" xfId="2" applyFont="1" applyFill="1" applyBorder="1" applyAlignment="1" applyProtection="1">
      <alignment vertical="center"/>
      <protection locked="0"/>
    </xf>
    <xf numFmtId="0" fontId="17" fillId="7" borderId="27" xfId="2" applyFont="1" applyFill="1" applyBorder="1" applyAlignment="1" applyProtection="1">
      <alignment vertical="center"/>
      <protection locked="0"/>
    </xf>
    <xf numFmtId="0" fontId="18" fillId="0" borderId="0" xfId="2" applyFont="1" applyBorder="1" applyAlignment="1" applyProtection="1">
      <alignment vertical="center"/>
    </xf>
    <xf numFmtId="0" fontId="18" fillId="0" borderId="18" xfId="2" applyFont="1" applyBorder="1" applyAlignment="1" applyProtection="1">
      <alignment vertical="center"/>
    </xf>
    <xf numFmtId="0" fontId="18" fillId="7" borderId="26" xfId="2" applyFont="1" applyFill="1" applyBorder="1" applyAlignment="1" applyProtection="1">
      <alignment vertical="center"/>
      <protection locked="0"/>
    </xf>
    <xf numFmtId="0" fontId="18" fillId="7" borderId="27" xfId="2" applyFont="1" applyFill="1" applyBorder="1" applyAlignment="1" applyProtection="1">
      <alignment vertical="center"/>
      <protection locked="0"/>
    </xf>
    <xf numFmtId="0" fontId="10" fillId="0" borderId="0" xfId="2" applyBorder="1"/>
    <xf numFmtId="0" fontId="10" fillId="0" borderId="13" xfId="2" applyBorder="1"/>
    <xf numFmtId="0" fontId="10" fillId="0" borderId="10" xfId="2" applyBorder="1"/>
    <xf numFmtId="0" fontId="17" fillId="6" borderId="10" xfId="2" applyFont="1" applyFill="1" applyBorder="1" applyAlignment="1" applyProtection="1">
      <alignment vertical="center"/>
    </xf>
    <xf numFmtId="0" fontId="18" fillId="6" borderId="25" xfId="2" applyFont="1" applyFill="1" applyBorder="1" applyAlignment="1" applyProtection="1">
      <alignment vertical="center"/>
    </xf>
    <xf numFmtId="0" fontId="23" fillId="0" borderId="0" xfId="2" applyFont="1"/>
    <xf numFmtId="0" fontId="18" fillId="7" borderId="28" xfId="2" applyFont="1" applyFill="1" applyBorder="1" applyAlignment="1" applyProtection="1">
      <alignment horizontal="left" vertical="center"/>
    </xf>
    <xf numFmtId="10" fontId="18" fillId="7" borderId="29" xfId="2" applyNumberFormat="1" applyFont="1" applyFill="1" applyBorder="1" applyAlignment="1" applyProtection="1">
      <alignment vertical="center"/>
    </xf>
    <xf numFmtId="0" fontId="18" fillId="7" borderId="30" xfId="2" applyFont="1" applyFill="1" applyBorder="1" applyAlignment="1" applyProtection="1">
      <alignment horizontal="center" vertical="center"/>
    </xf>
    <xf numFmtId="0" fontId="18" fillId="7" borderId="29" xfId="2" applyFont="1" applyFill="1" applyBorder="1" applyAlignment="1" applyProtection="1">
      <alignment horizontal="left" vertical="center"/>
    </xf>
    <xf numFmtId="10" fontId="18" fillId="8" borderId="31" xfId="5" applyNumberFormat="1" applyFont="1" applyFill="1" applyBorder="1" applyAlignment="1" applyProtection="1">
      <alignment vertical="center"/>
      <protection locked="0"/>
    </xf>
    <xf numFmtId="0" fontId="18" fillId="7" borderId="32" xfId="2" applyFont="1" applyFill="1" applyBorder="1" applyAlignment="1" applyProtection="1">
      <alignment horizontal="left" vertical="center"/>
    </xf>
    <xf numFmtId="10" fontId="18" fillId="7" borderId="33" xfId="2" applyNumberFormat="1" applyFont="1" applyFill="1" applyBorder="1" applyAlignment="1" applyProtection="1">
      <alignment vertical="center"/>
    </xf>
    <xf numFmtId="0" fontId="18" fillId="7" borderId="34" xfId="2" applyFont="1" applyFill="1" applyBorder="1" applyAlignment="1" applyProtection="1">
      <alignment horizontal="center" vertical="center"/>
    </xf>
    <xf numFmtId="0" fontId="18" fillId="7" borderId="33" xfId="2" applyFont="1" applyFill="1" applyBorder="1" applyAlignment="1" applyProtection="1">
      <alignment horizontal="left" vertical="center"/>
    </xf>
    <xf numFmtId="0" fontId="18" fillId="7" borderId="35" xfId="2" applyFont="1" applyFill="1" applyBorder="1" applyAlignment="1" applyProtection="1">
      <alignment horizontal="left" vertical="center"/>
    </xf>
    <xf numFmtId="0" fontId="18" fillId="7" borderId="36" xfId="2" applyFont="1" applyFill="1" applyBorder="1" applyAlignment="1" applyProtection="1">
      <alignment horizontal="left" vertical="center"/>
    </xf>
    <xf numFmtId="0" fontId="10" fillId="7" borderId="18" xfId="2" applyFill="1" applyBorder="1"/>
    <xf numFmtId="10" fontId="18" fillId="7" borderId="37" xfId="2" applyNumberFormat="1" applyFont="1" applyFill="1" applyBorder="1" applyAlignment="1" applyProtection="1">
      <alignment vertical="center"/>
    </xf>
    <xf numFmtId="10" fontId="18" fillId="7" borderId="23" xfId="2" applyNumberFormat="1" applyFont="1" applyFill="1" applyBorder="1" applyAlignment="1" applyProtection="1">
      <alignment vertical="center"/>
    </xf>
    <xf numFmtId="0" fontId="10" fillId="7" borderId="38" xfId="2" applyFill="1" applyBorder="1"/>
    <xf numFmtId="0" fontId="18" fillId="7" borderId="7" xfId="2" applyFont="1" applyFill="1" applyBorder="1" applyAlignment="1" applyProtection="1">
      <alignment horizontal="left" vertical="center"/>
    </xf>
    <xf numFmtId="10" fontId="10" fillId="7" borderId="9" xfId="5" applyNumberFormat="1" applyFont="1" applyFill="1" applyBorder="1"/>
    <xf numFmtId="0" fontId="10" fillId="7" borderId="7" xfId="2" applyFill="1" applyBorder="1" applyAlignment="1">
      <alignment horizontal="right" vertical="center"/>
    </xf>
    <xf numFmtId="0" fontId="10" fillId="7" borderId="39" xfId="2" applyFill="1" applyBorder="1" applyAlignment="1">
      <alignment horizontal="right" vertical="center"/>
    </xf>
    <xf numFmtId="0" fontId="10" fillId="0" borderId="40" xfId="2" applyBorder="1"/>
    <xf numFmtId="0" fontId="2" fillId="0" borderId="0" xfId="2" applyFont="1"/>
    <xf numFmtId="4" fontId="2" fillId="0" borderId="0" xfId="2" applyNumberFormat="1" applyFont="1"/>
    <xf numFmtId="0" fontId="6" fillId="4" borderId="5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left" vertical="center" wrapText="1"/>
    </xf>
    <xf numFmtId="0" fontId="6" fillId="0" borderId="5" xfId="2" applyFont="1" applyFill="1" applyBorder="1" applyAlignment="1">
      <alignment horizontal="center" vertical="center" wrapText="1"/>
    </xf>
    <xf numFmtId="43" fontId="2" fillId="0" borderId="0" xfId="2" applyNumberFormat="1" applyFont="1"/>
    <xf numFmtId="0" fontId="6" fillId="0" borderId="5" xfId="2" applyNumberFormat="1" applyFont="1" applyFill="1" applyBorder="1" applyAlignment="1">
      <alignment horizontal="center" vertical="center" wrapText="1"/>
    </xf>
    <xf numFmtId="164" fontId="6" fillId="0" borderId="5" xfId="7" applyFont="1" applyFill="1" applyBorder="1" applyAlignment="1">
      <alignment horizontal="center" vertical="center"/>
    </xf>
    <xf numFmtId="0" fontId="6" fillId="0" borderId="5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left" vertical="center" wrapText="1"/>
    </xf>
    <xf numFmtId="0" fontId="6" fillId="0" borderId="5" xfId="2" applyFont="1" applyFill="1" applyBorder="1" applyAlignment="1">
      <alignment horizontal="center" vertical="center"/>
    </xf>
    <xf numFmtId="0" fontId="6" fillId="4" borderId="5" xfId="2" applyNumberFormat="1" applyFont="1" applyFill="1" applyBorder="1" applyAlignment="1">
      <alignment horizontal="center" vertical="center" wrapText="1"/>
    </xf>
    <xf numFmtId="0" fontId="6" fillId="4" borderId="5" xfId="2" applyFont="1" applyFill="1" applyBorder="1" applyAlignment="1">
      <alignment horizontal="center" vertical="center"/>
    </xf>
    <xf numFmtId="0" fontId="6" fillId="4" borderId="5" xfId="2" applyFont="1" applyFill="1" applyBorder="1" applyAlignment="1">
      <alignment horizontal="left" vertical="center" wrapText="1"/>
    </xf>
    <xf numFmtId="0" fontId="7" fillId="4" borderId="5" xfId="2" applyFont="1" applyFill="1" applyBorder="1" applyAlignment="1">
      <alignment horizontal="center" vertical="center" wrapText="1"/>
    </xf>
    <xf numFmtId="0" fontId="7" fillId="4" borderId="5" xfId="2" applyFont="1" applyFill="1" applyBorder="1" applyAlignment="1">
      <alignment horizontal="left" vertical="center" wrapText="1"/>
    </xf>
    <xf numFmtId="0" fontId="7" fillId="4" borderId="5" xfId="2" applyNumberFormat="1" applyFont="1" applyFill="1" applyBorder="1" applyAlignment="1">
      <alignment horizontal="left" vertical="center" wrapText="1"/>
    </xf>
    <xf numFmtId="49" fontId="6" fillId="4" borderId="5" xfId="2" applyNumberFormat="1" applyFont="1" applyFill="1" applyBorder="1" applyAlignment="1" applyProtection="1">
      <alignment horizontal="left" vertical="center" wrapText="1"/>
    </xf>
    <xf numFmtId="0" fontId="7" fillId="0" borderId="5" xfId="2" applyNumberFormat="1" applyFont="1" applyFill="1" applyBorder="1" applyAlignment="1">
      <alignment horizontal="center" vertical="center"/>
    </xf>
    <xf numFmtId="4" fontId="7" fillId="4" borderId="5" xfId="1" applyNumberFormat="1" applyFont="1" applyFill="1" applyBorder="1" applyAlignment="1">
      <alignment horizontal="left" vertical="center" wrapText="1"/>
    </xf>
    <xf numFmtId="49" fontId="6" fillId="4" borderId="5" xfId="2" applyNumberFormat="1" applyFont="1" applyFill="1" applyBorder="1" applyAlignment="1" applyProtection="1">
      <alignment vertical="center" wrapText="1"/>
    </xf>
    <xf numFmtId="0" fontId="7" fillId="4" borderId="5" xfId="2" applyNumberFormat="1" applyFont="1" applyFill="1" applyBorder="1" applyAlignment="1">
      <alignment horizontal="center" vertical="center"/>
    </xf>
    <xf numFmtId="0" fontId="10" fillId="0" borderId="6" xfId="2" applyBorder="1"/>
    <xf numFmtId="0" fontId="4" fillId="0" borderId="41" xfId="2" applyFont="1" applyFill="1" applyBorder="1" applyAlignment="1">
      <alignment horizontal="center" vertical="center"/>
    </xf>
    <xf numFmtId="0" fontId="4" fillId="0" borderId="42" xfId="2" applyFont="1" applyFill="1" applyBorder="1" applyAlignment="1">
      <alignment vertical="center"/>
    </xf>
    <xf numFmtId="0" fontId="4" fillId="0" borderId="43" xfId="2" applyFont="1" applyFill="1" applyBorder="1" applyAlignment="1">
      <alignment horizontal="center" vertical="center"/>
    </xf>
    <xf numFmtId="0" fontId="4" fillId="0" borderId="43" xfId="2" applyFont="1" applyFill="1" applyBorder="1" applyAlignment="1">
      <alignment horizontal="center" vertical="center" wrapText="1"/>
    </xf>
    <xf numFmtId="0" fontId="6" fillId="0" borderId="44" xfId="2" applyFont="1" applyFill="1" applyBorder="1" applyAlignment="1">
      <alignment horizontal="center" vertical="center" wrapText="1"/>
    </xf>
    <xf numFmtId="0" fontId="6" fillId="0" borderId="44" xfId="2" applyFont="1" applyFill="1" applyBorder="1" applyAlignment="1">
      <alignment horizontal="left" vertical="center" wrapText="1"/>
    </xf>
    <xf numFmtId="0" fontId="6" fillId="0" borderId="44" xfId="16" applyNumberFormat="1" applyFont="1" applyFill="1" applyBorder="1" applyAlignment="1" applyProtection="1">
      <alignment horizontal="center" vertical="center" wrapText="1"/>
    </xf>
    <xf numFmtId="4" fontId="6" fillId="0" borderId="44" xfId="2" applyNumberFormat="1" applyFont="1" applyFill="1" applyBorder="1" applyAlignment="1" applyProtection="1">
      <alignment horizontal="right" vertical="center" wrapText="1"/>
    </xf>
    <xf numFmtId="4" fontId="6" fillId="0" borderId="44" xfId="2" applyNumberFormat="1" applyFont="1" applyFill="1" applyBorder="1" applyAlignment="1">
      <alignment horizontal="right" vertical="center" wrapText="1"/>
    </xf>
    <xf numFmtId="49" fontId="6" fillId="0" borderId="44" xfId="2" applyNumberFormat="1" applyFont="1" applyFill="1" applyBorder="1" applyAlignment="1">
      <alignment horizontal="left" vertical="center" wrapText="1"/>
    </xf>
    <xf numFmtId="0" fontId="5" fillId="9" borderId="44" xfId="2" applyNumberFormat="1" applyFont="1" applyFill="1" applyBorder="1" applyAlignment="1">
      <alignment horizontal="center" vertical="center" wrapText="1"/>
    </xf>
    <xf numFmtId="49" fontId="5" fillId="9" borderId="44" xfId="2" applyNumberFormat="1" applyFont="1" applyFill="1" applyBorder="1" applyAlignment="1">
      <alignment horizontal="left" vertical="center" wrapText="1"/>
    </xf>
    <xf numFmtId="0" fontId="11" fillId="9" borderId="44" xfId="2" applyNumberFormat="1" applyFont="1" applyFill="1" applyBorder="1" applyAlignment="1">
      <alignment horizontal="center" vertical="center"/>
    </xf>
    <xf numFmtId="4" fontId="6" fillId="9" borderId="44" xfId="2" applyNumberFormat="1" applyFont="1" applyFill="1" applyBorder="1" applyAlignment="1">
      <alignment horizontal="right" vertical="center" wrapText="1"/>
    </xf>
    <xf numFmtId="49" fontId="6" fillId="0" borderId="44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44" xfId="16" applyNumberFormat="1" applyFont="1" applyFill="1" applyBorder="1" applyAlignment="1" applyProtection="1">
      <alignment vertical="center" wrapText="1"/>
    </xf>
    <xf numFmtId="0" fontId="6" fillId="0" borderId="44" xfId="2" applyNumberFormat="1" applyFont="1" applyFill="1" applyBorder="1" applyAlignment="1">
      <alignment horizontal="center" vertical="center" wrapText="1"/>
    </xf>
    <xf numFmtId="0" fontId="6" fillId="0" borderId="44" xfId="2" applyNumberFormat="1" applyFont="1" applyFill="1" applyBorder="1" applyAlignment="1">
      <alignment horizontal="center" vertical="center"/>
    </xf>
    <xf numFmtId="4" fontId="6" fillId="0" borderId="44" xfId="2" applyNumberFormat="1" applyFont="1" applyFill="1" applyBorder="1" applyAlignment="1" applyProtection="1">
      <alignment horizontal="right" vertical="center"/>
    </xf>
    <xf numFmtId="0" fontId="6" fillId="0" borderId="44" xfId="15" applyNumberFormat="1" applyFont="1" applyFill="1" applyBorder="1" applyAlignment="1" applyProtection="1">
      <alignment vertical="center" wrapText="1"/>
    </xf>
    <xf numFmtId="0" fontId="6" fillId="0" borderId="44" xfId="15" applyNumberFormat="1" applyFont="1" applyFill="1" applyBorder="1" applyAlignment="1" applyProtection="1">
      <alignment horizontal="center" vertical="center" wrapText="1"/>
    </xf>
    <xf numFmtId="0" fontId="6" fillId="0" borderId="44" xfId="12" applyNumberFormat="1" applyFont="1" applyFill="1" applyBorder="1" applyAlignment="1" applyProtection="1">
      <alignment vertical="center" wrapText="1"/>
    </xf>
    <xf numFmtId="49" fontId="6" fillId="0" borderId="45" xfId="2" applyNumberFormat="1" applyFont="1" applyFill="1" applyBorder="1" applyAlignment="1" applyProtection="1">
      <alignment horizontal="center" vertical="center" wrapText="1"/>
    </xf>
    <xf numFmtId="0" fontId="6" fillId="4" borderId="44" xfId="16" applyNumberFormat="1" applyFont="1" applyFill="1" applyBorder="1" applyAlignment="1" applyProtection="1">
      <alignment vertical="center" wrapText="1"/>
    </xf>
    <xf numFmtId="0" fontId="6" fillId="4" borderId="44" xfId="16" applyNumberFormat="1" applyFont="1" applyFill="1" applyBorder="1" applyAlignment="1" applyProtection="1">
      <alignment horizontal="center" vertical="center" wrapText="1"/>
    </xf>
    <xf numFmtId="49" fontId="6" fillId="0" borderId="46" xfId="2" applyNumberFormat="1" applyFont="1" applyFill="1" applyBorder="1" applyAlignment="1" applyProtection="1">
      <alignment horizontal="center" vertical="center" wrapText="1"/>
    </xf>
    <xf numFmtId="49" fontId="6" fillId="0" borderId="47" xfId="2" applyNumberFormat="1" applyFont="1" applyFill="1" applyBorder="1" applyAlignment="1" applyProtection="1">
      <alignment horizontal="center" vertical="center" wrapText="1"/>
    </xf>
    <xf numFmtId="0" fontId="7" fillId="0" borderId="44" xfId="2" applyNumberFormat="1" applyFont="1" applyFill="1" applyBorder="1" applyAlignment="1">
      <alignment horizontal="left" vertical="center" wrapText="1"/>
    </xf>
    <xf numFmtId="0" fontId="6" fillId="0" borderId="44" xfId="2" applyFont="1" applyFill="1" applyBorder="1" applyAlignment="1">
      <alignment horizontal="center" vertical="center"/>
    </xf>
    <xf numFmtId="0" fontId="7" fillId="0" borderId="45" xfId="2" applyNumberFormat="1" applyFont="1" applyFill="1" applyBorder="1" applyAlignment="1">
      <alignment horizontal="left" vertical="center" wrapText="1"/>
    </xf>
    <xf numFmtId="49" fontId="6" fillId="0" borderId="48" xfId="2" applyNumberFormat="1" applyFont="1" applyFill="1" applyBorder="1" applyAlignment="1" applyProtection="1">
      <alignment horizontal="center" vertical="center" wrapText="1"/>
    </xf>
    <xf numFmtId="0" fontId="6" fillId="0" borderId="44" xfId="14" applyNumberFormat="1" applyFont="1" applyFill="1" applyBorder="1" applyAlignment="1" applyProtection="1">
      <alignment horizontal="center" vertical="center" wrapText="1"/>
    </xf>
    <xf numFmtId="0" fontId="6" fillId="0" borderId="44" xfId="12" applyNumberFormat="1" applyFont="1" applyFill="1" applyBorder="1" applyAlignment="1" applyProtection="1">
      <alignment horizontal="center" vertical="center" wrapText="1"/>
    </xf>
    <xf numFmtId="0" fontId="6" fillId="0" borderId="44" xfId="13" applyNumberFormat="1" applyFont="1" applyFill="1" applyBorder="1" applyAlignment="1" applyProtection="1">
      <alignment vertical="center" wrapText="1"/>
    </xf>
    <xf numFmtId="0" fontId="6" fillId="0" borderId="44" xfId="13" applyNumberFormat="1" applyFont="1" applyFill="1" applyBorder="1" applyAlignment="1" applyProtection="1">
      <alignment horizontal="center" vertical="center" wrapText="1"/>
    </xf>
    <xf numFmtId="0" fontId="6" fillId="0" borderId="49" xfId="2" applyFont="1" applyFill="1" applyBorder="1" applyAlignment="1">
      <alignment horizontal="center" vertical="center" wrapText="1"/>
    </xf>
    <xf numFmtId="0" fontId="6" fillId="0" borderId="49" xfId="2" applyFont="1" applyFill="1" applyBorder="1" applyAlignment="1">
      <alignment horizontal="left" vertical="center" wrapText="1"/>
    </xf>
    <xf numFmtId="0" fontId="6" fillId="0" borderId="49" xfId="16" applyNumberFormat="1" applyFont="1" applyFill="1" applyBorder="1" applyAlignment="1" applyProtection="1">
      <alignment horizontal="center" vertical="center" wrapText="1"/>
    </xf>
    <xf numFmtId="164" fontId="6" fillId="4" borderId="5" xfId="7" applyFont="1" applyFill="1" applyBorder="1" applyAlignment="1">
      <alignment horizontal="right" vertical="center"/>
    </xf>
    <xf numFmtId="4" fontId="28" fillId="0" borderId="0" xfId="2" applyNumberFormat="1" applyFont="1" applyFill="1" applyBorder="1" applyAlignment="1" applyProtection="1">
      <alignment horizontal="right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left" vertical="center" wrapText="1"/>
    </xf>
    <xf numFmtId="0" fontId="6" fillId="0" borderId="44" xfId="0" applyFont="1" applyFill="1" applyBorder="1" applyAlignment="1">
      <alignment horizontal="center" vertical="center"/>
    </xf>
    <xf numFmtId="0" fontId="5" fillId="9" borderId="44" xfId="0" applyNumberFormat="1" applyFont="1" applyFill="1" applyBorder="1" applyAlignment="1">
      <alignment horizontal="center" vertical="center" wrapText="1"/>
    </xf>
    <xf numFmtId="49" fontId="5" fillId="9" borderId="44" xfId="0" applyNumberFormat="1" applyFont="1" applyFill="1" applyBorder="1" applyAlignment="1">
      <alignment horizontal="left" vertical="center" wrapText="1"/>
    </xf>
    <xf numFmtId="0" fontId="11" fillId="9" borderId="44" xfId="0" applyNumberFormat="1" applyFont="1" applyFill="1" applyBorder="1" applyAlignment="1">
      <alignment horizontal="center" vertical="center"/>
    </xf>
    <xf numFmtId="49" fontId="6" fillId="0" borderId="5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44" xfId="0" applyNumberFormat="1" applyFont="1" applyFill="1" applyBorder="1" applyAlignment="1">
      <alignment horizontal="center" vertical="center" wrapText="1"/>
    </xf>
    <xf numFmtId="0" fontId="7" fillId="0" borderId="44" xfId="0" applyNumberFormat="1" applyFont="1" applyFill="1" applyBorder="1" applyAlignment="1">
      <alignment horizontal="left" vertical="center" wrapText="1"/>
    </xf>
    <xf numFmtId="49" fontId="6" fillId="0" borderId="44" xfId="0" applyNumberFormat="1" applyFont="1" applyFill="1" applyBorder="1" applyAlignment="1">
      <alignment horizontal="left" vertical="center" wrapText="1"/>
    </xf>
    <xf numFmtId="0" fontId="6" fillId="0" borderId="44" xfId="0" applyNumberFormat="1" applyFont="1" applyFill="1" applyBorder="1" applyAlignment="1">
      <alignment horizontal="center" vertical="center"/>
    </xf>
    <xf numFmtId="4" fontId="6" fillId="2" borderId="44" xfId="2" applyNumberFormat="1" applyFont="1" applyFill="1" applyBorder="1" applyAlignment="1" applyProtection="1">
      <alignment horizontal="right" vertical="center" wrapText="1"/>
    </xf>
    <xf numFmtId="0" fontId="6" fillId="0" borderId="50" xfId="0" applyNumberFormat="1" applyFont="1" applyFill="1" applyBorder="1" applyAlignment="1">
      <alignment horizontal="center" vertical="center" wrapText="1"/>
    </xf>
    <xf numFmtId="164" fontId="6" fillId="4" borderId="8" xfId="7" applyFont="1" applyFill="1" applyBorder="1" applyAlignment="1">
      <alignment horizontal="right" vertical="center"/>
    </xf>
    <xf numFmtId="4" fontId="6" fillId="0" borderId="8" xfId="0" applyNumberFormat="1" applyFont="1" applyFill="1" applyBorder="1" applyAlignment="1">
      <alignment horizontal="right" vertical="center" wrapText="1"/>
    </xf>
    <xf numFmtId="0" fontId="6" fillId="0" borderId="5" xfId="16" applyNumberFormat="1" applyFont="1" applyFill="1" applyBorder="1" applyAlignment="1" applyProtection="1">
      <alignment horizontal="center" vertical="center" wrapText="1"/>
    </xf>
    <xf numFmtId="164" fontId="6" fillId="0" borderId="5" xfId="9" applyFont="1" applyFill="1" applyBorder="1" applyAlignment="1">
      <alignment horizontal="center" vertical="center"/>
    </xf>
    <xf numFmtId="10" fontId="20" fillId="4" borderId="5" xfId="6" applyNumberFormat="1" applyFont="1" applyFill="1" applyBorder="1" applyAlignment="1">
      <alignment horizontal="center" vertical="top" wrapText="1"/>
    </xf>
    <xf numFmtId="0" fontId="16" fillId="5" borderId="51" xfId="2" applyFont="1" applyFill="1" applyBorder="1" applyAlignment="1">
      <alignment horizontal="center" vertical="center"/>
    </xf>
    <xf numFmtId="10" fontId="17" fillId="4" borderId="9" xfId="2" applyNumberFormat="1" applyFont="1" applyFill="1" applyBorder="1" applyAlignment="1">
      <alignment vertical="top" wrapText="1"/>
    </xf>
    <xf numFmtId="4" fontId="17" fillId="4" borderId="9" xfId="2" applyNumberFormat="1" applyFont="1" applyFill="1" applyBorder="1" applyAlignment="1">
      <alignment vertical="top" wrapText="1"/>
    </xf>
    <xf numFmtId="10" fontId="20" fillId="4" borderId="5" xfId="2" applyNumberFormat="1" applyFont="1" applyFill="1" applyBorder="1" applyAlignment="1">
      <alignment vertical="top" wrapText="1"/>
    </xf>
    <xf numFmtId="10" fontId="20" fillId="4" borderId="9" xfId="2" applyNumberFormat="1" applyFont="1" applyFill="1" applyBorder="1" applyAlignment="1">
      <alignment vertical="top" wrapText="1"/>
    </xf>
    <xf numFmtId="0" fontId="6" fillId="4" borderId="5" xfId="2" applyFont="1" applyFill="1" applyBorder="1" applyAlignment="1">
      <alignment vertical="center" wrapText="1"/>
    </xf>
    <xf numFmtId="0" fontId="6" fillId="0" borderId="5" xfId="2" applyFont="1" applyFill="1" applyBorder="1" applyAlignment="1">
      <alignment vertical="center" wrapText="1"/>
    </xf>
    <xf numFmtId="4" fontId="7" fillId="0" borderId="5" xfId="1" applyNumberFormat="1" applyFont="1" applyFill="1" applyBorder="1" applyAlignment="1">
      <alignment vertical="center" wrapText="1"/>
    </xf>
    <xf numFmtId="49" fontId="28" fillId="0" borderId="0" xfId="2" applyNumberFormat="1" applyFont="1" applyFill="1" applyBorder="1" applyAlignment="1" applyProtection="1">
      <alignment horizontal="left" vertical="center" wrapText="1"/>
    </xf>
    <xf numFmtId="4" fontId="6" fillId="0" borderId="5" xfId="0" applyNumberFormat="1" applyFont="1" applyFill="1" applyBorder="1" applyAlignment="1">
      <alignment horizontal="right" vertical="center"/>
    </xf>
    <xf numFmtId="0" fontId="4" fillId="0" borderId="52" xfId="2" applyFont="1" applyFill="1" applyBorder="1" applyAlignment="1">
      <alignment horizontal="center" vertical="center"/>
    </xf>
    <xf numFmtId="0" fontId="4" fillId="0" borderId="53" xfId="2" applyFont="1" applyFill="1" applyBorder="1" applyAlignment="1">
      <alignment horizontal="center" vertical="center"/>
    </xf>
    <xf numFmtId="0" fontId="4" fillId="0" borderId="54" xfId="2" applyFont="1" applyFill="1" applyBorder="1" applyAlignment="1">
      <alignment horizontal="left" vertical="center"/>
    </xf>
    <xf numFmtId="0" fontId="4" fillId="0" borderId="55" xfId="2" applyFont="1" applyFill="1" applyBorder="1" applyAlignment="1">
      <alignment vertical="center"/>
    </xf>
    <xf numFmtId="10" fontId="4" fillId="10" borderId="56" xfId="2" applyNumberFormat="1" applyFont="1" applyFill="1" applyBorder="1" applyAlignment="1">
      <alignment horizontal="left" vertical="center"/>
    </xf>
    <xf numFmtId="0" fontId="4" fillId="0" borderId="57" xfId="2" applyFont="1" applyFill="1" applyBorder="1" applyAlignment="1">
      <alignment horizontal="center" vertical="center"/>
    </xf>
    <xf numFmtId="0" fontId="4" fillId="0" borderId="58" xfId="2" applyFont="1" applyFill="1" applyBorder="1" applyAlignment="1">
      <alignment horizontal="center" vertical="center" wrapText="1"/>
    </xf>
    <xf numFmtId="0" fontId="5" fillId="9" borderId="59" xfId="2" applyNumberFormat="1" applyFont="1" applyFill="1" applyBorder="1" applyAlignment="1">
      <alignment horizontal="center" vertical="center" wrapText="1"/>
    </xf>
    <xf numFmtId="166" fontId="5" fillId="9" borderId="44" xfId="11" applyFont="1" applyFill="1" applyBorder="1" applyAlignment="1" applyProtection="1">
      <alignment horizontal="center" vertical="center"/>
    </xf>
    <xf numFmtId="4" fontId="24" fillId="9" borderId="60" xfId="2" applyNumberFormat="1" applyFont="1" applyFill="1" applyBorder="1" applyAlignment="1">
      <alignment horizontal="center" vertical="center" wrapText="1"/>
    </xf>
    <xf numFmtId="0" fontId="6" fillId="0" borderId="59" xfId="2" applyNumberFormat="1" applyFont="1" applyFill="1" applyBorder="1" applyAlignment="1">
      <alignment horizontal="center" vertical="center" wrapText="1"/>
    </xf>
    <xf numFmtId="165" fontId="6" fillId="0" borderId="44" xfId="2" applyNumberFormat="1" applyFont="1" applyFill="1" applyBorder="1" applyAlignment="1" applyProtection="1">
      <alignment horizontal="right" vertical="center"/>
    </xf>
    <xf numFmtId="4" fontId="6" fillId="0" borderId="60" xfId="2" applyNumberFormat="1" applyFont="1" applyFill="1" applyBorder="1" applyAlignment="1">
      <alignment horizontal="right" vertical="center" wrapText="1"/>
    </xf>
    <xf numFmtId="165" fontId="6" fillId="0" borderId="44" xfId="2" applyNumberFormat="1" applyFont="1" applyFill="1" applyBorder="1" applyAlignment="1" applyProtection="1">
      <alignment horizontal="right" vertical="center" wrapText="1"/>
    </xf>
    <xf numFmtId="0" fontId="6" fillId="0" borderId="44" xfId="2" applyNumberFormat="1" applyFont="1" applyFill="1" applyBorder="1" applyAlignment="1">
      <alignment horizontal="left" vertical="center" wrapText="1"/>
    </xf>
    <xf numFmtId="0" fontId="6" fillId="0" borderId="60" xfId="2" applyNumberFormat="1" applyFont="1" applyFill="1" applyBorder="1" applyAlignment="1">
      <alignment horizontal="center" vertical="center" wrapText="1"/>
    </xf>
    <xf numFmtId="0" fontId="30" fillId="0" borderId="5" xfId="2" applyFont="1" applyBorder="1" applyAlignment="1">
      <alignment vertical="center" wrapText="1"/>
    </xf>
    <xf numFmtId="4" fontId="12" fillId="0" borderId="61" xfId="2" applyNumberFormat="1" applyFont="1" applyFill="1" applyBorder="1" applyAlignment="1">
      <alignment horizontal="right" vertical="center" wrapText="1"/>
    </xf>
    <xf numFmtId="10" fontId="2" fillId="0" borderId="0" xfId="2" applyNumberFormat="1" applyFont="1"/>
    <xf numFmtId="0" fontId="2" fillId="0" borderId="2" xfId="2" applyFont="1" applyBorder="1"/>
    <xf numFmtId="0" fontId="2" fillId="0" borderId="11" xfId="2" applyFont="1" applyBorder="1"/>
    <xf numFmtId="0" fontId="2" fillId="0" borderId="62" xfId="2" applyFont="1" applyBorder="1"/>
    <xf numFmtId="0" fontId="6" fillId="0" borderId="49" xfId="2" applyNumberFormat="1" applyFont="1" applyFill="1" applyBorder="1" applyAlignment="1">
      <alignment horizontal="center" vertical="center" wrapText="1"/>
    </xf>
    <xf numFmtId="49" fontId="6" fillId="0" borderId="49" xfId="2" applyNumberFormat="1" applyFont="1" applyFill="1" applyBorder="1" applyAlignment="1">
      <alignment horizontal="left" vertical="center" wrapText="1"/>
    </xf>
    <xf numFmtId="0" fontId="6" fillId="0" borderId="49" xfId="2" applyNumberFormat="1" applyFont="1" applyFill="1" applyBorder="1" applyAlignment="1">
      <alignment horizontal="center" vertical="center"/>
    </xf>
    <xf numFmtId="0" fontId="6" fillId="0" borderId="63" xfId="0" applyNumberFormat="1" applyFont="1" applyFill="1" applyBorder="1" applyAlignment="1">
      <alignment horizontal="center" vertical="center" wrapText="1"/>
    </xf>
    <xf numFmtId="0" fontId="6" fillId="0" borderId="5" xfId="14" applyNumberFormat="1" applyFont="1" applyFill="1" applyBorder="1" applyAlignment="1" applyProtection="1">
      <alignment vertical="center" wrapText="1"/>
    </xf>
    <xf numFmtId="0" fontId="2" fillId="0" borderId="5" xfId="0" applyFont="1" applyBorder="1" applyAlignment="1">
      <alignment horizontal="center"/>
    </xf>
    <xf numFmtId="49" fontId="6" fillId="0" borderId="63" xfId="0" applyNumberFormat="1" applyFont="1" applyFill="1" applyBorder="1" applyAlignment="1">
      <alignment horizontal="left" vertical="center" wrapText="1"/>
    </xf>
    <xf numFmtId="0" fontId="6" fillId="0" borderId="63" xfId="0" applyNumberFormat="1" applyFont="1" applyFill="1" applyBorder="1" applyAlignment="1">
      <alignment horizontal="center" vertical="center"/>
    </xf>
    <xf numFmtId="164" fontId="6" fillId="4" borderId="64" xfId="7" applyFont="1" applyFill="1" applyBorder="1" applyAlignment="1">
      <alignment horizontal="center" vertical="center"/>
    </xf>
    <xf numFmtId="4" fontId="6" fillId="4" borderId="64" xfId="0" applyNumberFormat="1" applyFont="1" applyFill="1" applyBorder="1" applyAlignment="1">
      <alignment horizontal="right" vertical="center" wrapText="1"/>
    </xf>
    <xf numFmtId="4" fontId="6" fillId="0" borderId="64" xfId="0" applyNumberFormat="1" applyFont="1" applyBorder="1" applyAlignment="1">
      <alignment horizontal="right" vertical="center" wrapText="1"/>
    </xf>
    <xf numFmtId="0" fontId="11" fillId="2" borderId="8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left" vertical="center" wrapText="1"/>
    </xf>
    <xf numFmtId="164" fontId="5" fillId="2" borderId="8" xfId="9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horizontal="right" vertical="center" wrapText="1"/>
    </xf>
    <xf numFmtId="0" fontId="2" fillId="0" borderId="5" xfId="0" applyFont="1" applyBorder="1"/>
    <xf numFmtId="49" fontId="6" fillId="0" borderId="49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49" xfId="14" applyNumberFormat="1" applyFont="1" applyFill="1" applyBorder="1" applyAlignment="1" applyProtection="1">
      <alignment vertical="center" wrapText="1"/>
    </xf>
    <xf numFmtId="0" fontId="6" fillId="0" borderId="49" xfId="14" applyNumberFormat="1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/>
    </xf>
    <xf numFmtId="49" fontId="9" fillId="0" borderId="65" xfId="0" applyNumberFormat="1" applyFont="1" applyFill="1" applyBorder="1" applyAlignment="1" applyProtection="1">
      <alignment horizontal="center" vertical="center" wrapText="1"/>
    </xf>
    <xf numFmtId="0" fontId="6" fillId="0" borderId="65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/>
    </xf>
    <xf numFmtId="164" fontId="6" fillId="0" borderId="65" xfId="7" applyFont="1" applyFill="1" applyBorder="1" applyAlignment="1">
      <alignment horizontal="center" vertical="center"/>
    </xf>
    <xf numFmtId="4" fontId="9" fillId="0" borderId="66" xfId="0" applyNumberFormat="1" applyFont="1" applyFill="1" applyBorder="1" applyAlignment="1" applyProtection="1">
      <alignment horizontal="right" vertical="center" wrapText="1"/>
    </xf>
    <xf numFmtId="49" fontId="9" fillId="0" borderId="5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4" fontId="9" fillId="0" borderId="67" xfId="0" applyNumberFormat="1" applyFont="1" applyFill="1" applyBorder="1" applyAlignment="1" applyProtection="1">
      <alignment horizontal="right" vertical="center" wrapText="1"/>
    </xf>
    <xf numFmtId="0" fontId="6" fillId="0" borderId="5" xfId="0" applyFont="1" applyFill="1" applyBorder="1" applyAlignment="1">
      <alignment vertical="center" wrapText="1"/>
    </xf>
    <xf numFmtId="4" fontId="6" fillId="0" borderId="5" xfId="9" applyNumberFormat="1" applyFont="1" applyFill="1" applyBorder="1" applyAlignment="1">
      <alignment horizontal="right" vertical="center"/>
    </xf>
    <xf numFmtId="4" fontId="10" fillId="0" borderId="0" xfId="0" applyNumberFormat="1" applyFont="1"/>
    <xf numFmtId="0" fontId="31" fillId="0" borderId="0" xfId="0" applyFont="1"/>
    <xf numFmtId="4" fontId="31" fillId="0" borderId="0" xfId="0" applyNumberFormat="1" applyFont="1"/>
    <xf numFmtId="4" fontId="31" fillId="0" borderId="0" xfId="0" applyNumberFormat="1" applyFont="1" applyFill="1"/>
    <xf numFmtId="0" fontId="31" fillId="0" borderId="0" xfId="0" applyFont="1" applyFill="1"/>
    <xf numFmtId="43" fontId="31" fillId="0" borderId="0" xfId="0" applyNumberFormat="1" applyFont="1"/>
    <xf numFmtId="43" fontId="31" fillId="0" borderId="5" xfId="0" applyNumberFormat="1" applyFont="1" applyBorder="1"/>
    <xf numFmtId="0" fontId="31" fillId="0" borderId="5" xfId="0" applyFont="1" applyBorder="1"/>
    <xf numFmtId="4" fontId="32" fillId="0" borderId="0" xfId="0" applyNumberFormat="1" applyFont="1"/>
    <xf numFmtId="165" fontId="31" fillId="0" borderId="0" xfId="0" applyNumberFormat="1" applyFont="1"/>
    <xf numFmtId="4" fontId="31" fillId="0" borderId="67" xfId="0" applyNumberFormat="1" applyFont="1" applyBorder="1"/>
    <xf numFmtId="0" fontId="4" fillId="0" borderId="68" xfId="0" applyFont="1" applyFill="1" applyBorder="1" applyAlignment="1">
      <alignment horizontal="center" vertical="center"/>
    </xf>
    <xf numFmtId="0" fontId="4" fillId="0" borderId="69" xfId="0" applyFont="1" applyFill="1" applyBorder="1" applyAlignment="1">
      <alignment horizontal="center" vertical="center"/>
    </xf>
    <xf numFmtId="0" fontId="4" fillId="0" borderId="70" xfId="0" applyFont="1" applyFill="1" applyBorder="1" applyAlignment="1">
      <alignment horizontal="left" vertical="center"/>
    </xf>
    <xf numFmtId="10" fontId="4" fillId="11" borderId="71" xfId="0" applyNumberFormat="1" applyFont="1" applyFill="1" applyBorder="1" applyAlignment="1">
      <alignment horizontal="left" vertical="center"/>
    </xf>
    <xf numFmtId="0" fontId="4" fillId="0" borderId="72" xfId="0" applyFont="1" applyFill="1" applyBorder="1" applyAlignment="1">
      <alignment horizontal="center" vertical="center"/>
    </xf>
    <xf numFmtId="0" fontId="4" fillId="0" borderId="73" xfId="0" applyFont="1" applyFill="1" applyBorder="1" applyAlignment="1">
      <alignment horizontal="center" vertical="center" wrapText="1"/>
    </xf>
    <xf numFmtId="0" fontId="5" fillId="2" borderId="74" xfId="0" applyNumberFormat="1" applyFont="1" applyFill="1" applyBorder="1" applyAlignment="1">
      <alignment horizontal="center" vertical="center" wrapText="1"/>
    </xf>
    <xf numFmtId="4" fontId="5" fillId="2" borderId="75" xfId="0" applyNumberFormat="1" applyFont="1" applyFill="1" applyBorder="1" applyAlignment="1">
      <alignment horizontal="right" vertical="center" wrapText="1"/>
    </xf>
    <xf numFmtId="0" fontId="6" fillId="0" borderId="74" xfId="0" applyNumberFormat="1" applyFont="1" applyFill="1" applyBorder="1" applyAlignment="1">
      <alignment horizontal="center" vertical="center" wrapText="1"/>
    </xf>
    <xf numFmtId="4" fontId="6" fillId="3" borderId="75" xfId="0" applyNumberFormat="1" applyFont="1" applyFill="1" applyBorder="1" applyAlignment="1">
      <alignment horizontal="right" vertical="center" wrapText="1"/>
    </xf>
    <xf numFmtId="4" fontId="6" fillId="0" borderId="75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/>
    <xf numFmtId="4" fontId="6" fillId="0" borderId="75" xfId="0" applyNumberFormat="1" applyFont="1" applyBorder="1" applyAlignment="1">
      <alignment horizontal="right" vertical="center" wrapText="1"/>
    </xf>
    <xf numFmtId="0" fontId="5" fillId="9" borderId="76" xfId="0" applyNumberFormat="1" applyFont="1" applyFill="1" applyBorder="1" applyAlignment="1">
      <alignment horizontal="center" vertical="center" wrapText="1"/>
    </xf>
    <xf numFmtId="0" fontId="6" fillId="0" borderId="77" xfId="0" applyNumberFormat="1" applyFont="1" applyFill="1" applyBorder="1" applyAlignment="1">
      <alignment horizontal="center" vertical="center" wrapText="1"/>
    </xf>
    <xf numFmtId="0" fontId="6" fillId="0" borderId="78" xfId="0" applyNumberFormat="1" applyFont="1" applyFill="1" applyBorder="1" applyAlignment="1">
      <alignment horizontal="center" vertical="center" wrapText="1"/>
    </xf>
    <xf numFmtId="4" fontId="6" fillId="0" borderId="79" xfId="0" applyNumberFormat="1" applyFont="1" applyBorder="1" applyAlignment="1">
      <alignment horizontal="right" vertical="center" wrapText="1"/>
    </xf>
    <xf numFmtId="0" fontId="5" fillId="2" borderId="80" xfId="0" applyNumberFormat="1" applyFont="1" applyFill="1" applyBorder="1" applyAlignment="1">
      <alignment horizontal="center" vertical="center" wrapText="1"/>
    </xf>
    <xf numFmtId="4" fontId="5" fillId="2" borderId="81" xfId="0" applyNumberFormat="1" applyFont="1" applyFill="1" applyBorder="1" applyAlignment="1">
      <alignment horizontal="right" vertical="center" wrapText="1"/>
    </xf>
    <xf numFmtId="4" fontId="6" fillId="4" borderId="75" xfId="0" applyNumberFormat="1" applyFont="1" applyFill="1" applyBorder="1" applyAlignment="1">
      <alignment horizontal="right" vertical="center" wrapText="1"/>
    </xf>
    <xf numFmtId="4" fontId="29" fillId="8" borderId="75" xfId="0" applyNumberFormat="1" applyFont="1" applyFill="1" applyBorder="1" applyAlignment="1">
      <alignment horizontal="center" vertical="center" wrapText="1"/>
    </xf>
    <xf numFmtId="0" fontId="2" fillId="0" borderId="82" xfId="0" applyFont="1" applyBorder="1" applyAlignment="1">
      <alignment vertical="center"/>
    </xf>
    <xf numFmtId="0" fontId="2" fillId="0" borderId="83" xfId="0" applyFont="1" applyBorder="1" applyAlignment="1">
      <alignment vertical="center"/>
    </xf>
    <xf numFmtId="0" fontId="13" fillId="0" borderId="82" xfId="0" applyFont="1" applyBorder="1" applyAlignment="1">
      <alignment vertical="center"/>
    </xf>
    <xf numFmtId="0" fontId="14" fillId="0" borderId="83" xfId="0" applyFont="1" applyBorder="1" applyAlignment="1">
      <alignment vertical="center"/>
    </xf>
    <xf numFmtId="0" fontId="2" fillId="0" borderId="82" xfId="0" applyFont="1" applyBorder="1"/>
    <xf numFmtId="0" fontId="2" fillId="0" borderId="83" xfId="0" applyFont="1" applyBorder="1"/>
    <xf numFmtId="0" fontId="14" fillId="0" borderId="82" xfId="0" applyFont="1" applyBorder="1" applyAlignment="1">
      <alignment vertical="center"/>
    </xf>
    <xf numFmtId="0" fontId="13" fillId="0" borderId="83" xfId="0" applyFont="1" applyBorder="1" applyAlignment="1">
      <alignment vertical="center"/>
    </xf>
    <xf numFmtId="0" fontId="0" fillId="0" borderId="84" xfId="0" applyBorder="1"/>
    <xf numFmtId="0" fontId="0" fillId="0" borderId="71" xfId="0" applyBorder="1"/>
    <xf numFmtId="0" fontId="4" fillId="0" borderId="0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27" fillId="0" borderId="18" xfId="2" applyNumberFormat="1" applyFont="1" applyFill="1" applyBorder="1" applyAlignment="1" applyProtection="1">
      <alignment horizontal="left" vertical="top" wrapText="1"/>
    </xf>
    <xf numFmtId="4" fontId="28" fillId="0" borderId="13" xfId="2" applyNumberFormat="1" applyFont="1" applyFill="1" applyBorder="1" applyAlignment="1" applyProtection="1">
      <alignment horizontal="right" vertical="center" wrapText="1"/>
    </xf>
    <xf numFmtId="4" fontId="16" fillId="0" borderId="14" xfId="2" applyNumberFormat="1" applyFont="1" applyBorder="1"/>
    <xf numFmtId="0" fontId="25" fillId="0" borderId="85" xfId="2" applyFont="1" applyBorder="1"/>
    <xf numFmtId="49" fontId="25" fillId="0" borderId="1" xfId="2" applyNumberFormat="1" applyFont="1" applyFill="1" applyBorder="1" applyAlignment="1" applyProtection="1">
      <alignment horizontal="left" vertical="center" wrapText="1"/>
    </xf>
    <xf numFmtId="0" fontId="26" fillId="0" borderId="1" xfId="2" applyNumberFormat="1" applyFont="1" applyFill="1" applyBorder="1" applyAlignment="1" applyProtection="1">
      <alignment horizontal="left" vertical="top" wrapText="1"/>
    </xf>
    <xf numFmtId="0" fontId="26" fillId="0" borderId="86" xfId="2" applyNumberFormat="1" applyFont="1" applyFill="1" applyBorder="1" applyAlignment="1" applyProtection="1">
      <alignment horizontal="left" vertical="top" wrapText="1"/>
    </xf>
    <xf numFmtId="4" fontId="6" fillId="8" borderId="75" xfId="0" applyNumberFormat="1" applyFont="1" applyFill="1" applyBorder="1" applyAlignment="1">
      <alignment horizontal="right" vertical="center" wrapText="1"/>
    </xf>
    <xf numFmtId="0" fontId="6" fillId="0" borderId="5" xfId="2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right"/>
    </xf>
    <xf numFmtId="0" fontId="14" fillId="0" borderId="0" xfId="0" applyFont="1" applyBorder="1" applyAlignment="1">
      <alignment horizontal="left" vertical="center"/>
    </xf>
    <xf numFmtId="0" fontId="4" fillId="0" borderId="94" xfId="0" applyFont="1" applyFill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67" xfId="0" applyFont="1" applyFill="1" applyBorder="1" applyAlignment="1">
      <alignment horizontal="left" vertical="center"/>
    </xf>
    <xf numFmtId="14" fontId="4" fillId="0" borderId="5" xfId="0" applyNumberFormat="1" applyFont="1" applyFill="1" applyBorder="1" applyAlignment="1">
      <alignment horizontal="left" vertical="center"/>
    </xf>
    <xf numFmtId="0" fontId="4" fillId="0" borderId="37" xfId="0" applyFont="1" applyFill="1" applyBorder="1" applyAlignment="1">
      <alignment horizontal="left" vertical="center"/>
    </xf>
    <xf numFmtId="0" fontId="4" fillId="0" borderId="75" xfId="0" applyFont="1" applyFill="1" applyBorder="1" applyAlignment="1">
      <alignment horizontal="left" vertical="center"/>
    </xf>
    <xf numFmtId="0" fontId="4" fillId="0" borderId="94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67" xfId="0" applyFont="1" applyFill="1" applyBorder="1" applyAlignment="1">
      <alignment horizontal="left" vertical="center" wrapText="1"/>
    </xf>
    <xf numFmtId="0" fontId="4" fillId="0" borderId="95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62" xfId="0" applyFont="1" applyFill="1" applyBorder="1" applyAlignment="1">
      <alignment horizontal="left" vertical="center"/>
    </xf>
    <xf numFmtId="0" fontId="4" fillId="0" borderId="96" xfId="0" applyFont="1" applyFill="1" applyBorder="1" applyAlignment="1">
      <alignment horizontal="left" vertical="center"/>
    </xf>
    <xf numFmtId="0" fontId="4" fillId="0" borderId="8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96" xfId="0" applyFont="1" applyFill="1" applyBorder="1" applyAlignment="1">
      <alignment horizontal="left" vertical="center" wrapText="1"/>
    </xf>
    <xf numFmtId="0" fontId="4" fillId="0" borderId="90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 vertical="center"/>
    </xf>
    <xf numFmtId="0" fontId="4" fillId="0" borderId="91" xfId="0" applyFont="1" applyFill="1" applyBorder="1" applyAlignment="1">
      <alignment horizontal="left" vertical="center"/>
    </xf>
    <xf numFmtId="0" fontId="4" fillId="0" borderId="92" xfId="0" applyFont="1" applyFill="1" applyBorder="1" applyAlignment="1">
      <alignment horizontal="left" vertical="center"/>
    </xf>
    <xf numFmtId="0" fontId="4" fillId="0" borderId="87" xfId="0" applyFont="1" applyFill="1" applyBorder="1" applyAlignment="1">
      <alignment horizontal="left" vertical="center"/>
    </xf>
    <xf numFmtId="0" fontId="4" fillId="0" borderId="93" xfId="0" applyFont="1" applyFill="1" applyBorder="1" applyAlignment="1">
      <alignment horizontal="left" vertical="center"/>
    </xf>
    <xf numFmtId="0" fontId="4" fillId="0" borderId="8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1" xfId="0" applyFont="1" applyFill="1" applyBorder="1" applyAlignment="1">
      <alignment horizontal="center" vertical="center" wrapText="1"/>
    </xf>
    <xf numFmtId="0" fontId="29" fillId="8" borderId="74" xfId="0" applyFont="1" applyFill="1" applyBorder="1" applyAlignment="1">
      <alignment horizontal="right" vertical="center" wrapText="1"/>
    </xf>
    <xf numFmtId="0" fontId="29" fillId="8" borderId="5" xfId="0" applyFont="1" applyFill="1" applyBorder="1" applyAlignment="1">
      <alignment horizontal="right" vertical="center" wrapText="1"/>
    </xf>
    <xf numFmtId="0" fontId="2" fillId="0" borderId="8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6" xfId="0" applyFont="1" applyBorder="1" applyAlignment="1">
      <alignment horizontal="center" wrapText="1"/>
    </xf>
    <xf numFmtId="0" fontId="2" fillId="0" borderId="89" xfId="0" applyFont="1" applyBorder="1" applyAlignment="1">
      <alignment horizontal="center" wrapText="1"/>
    </xf>
    <xf numFmtId="0" fontId="2" fillId="0" borderId="84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1" xfId="0" applyFont="1" applyFill="1" applyBorder="1" applyAlignment="1">
      <alignment horizontal="center"/>
    </xf>
    <xf numFmtId="0" fontId="3" fillId="12" borderId="88" xfId="0" applyFont="1" applyFill="1" applyBorder="1" applyAlignment="1">
      <alignment horizontal="center" vertical="center"/>
    </xf>
    <xf numFmtId="0" fontId="3" fillId="12" borderId="16" xfId="0" applyFont="1" applyFill="1" applyBorder="1" applyAlignment="1">
      <alignment horizontal="center" vertical="center"/>
    </xf>
    <xf numFmtId="0" fontId="3" fillId="12" borderId="89" xfId="0" applyFont="1" applyFill="1" applyBorder="1" applyAlignment="1">
      <alignment horizontal="center" vertical="center"/>
    </xf>
    <xf numFmtId="49" fontId="28" fillId="0" borderId="0" xfId="2" applyNumberFormat="1" applyFont="1" applyFill="1" applyBorder="1" applyAlignment="1" applyProtection="1">
      <alignment horizontal="left" vertical="center" wrapText="1"/>
    </xf>
    <xf numFmtId="49" fontId="25" fillId="0" borderId="85" xfId="2" applyNumberFormat="1" applyFont="1" applyFill="1" applyBorder="1" applyAlignment="1" applyProtection="1">
      <alignment horizontal="center" vertical="center" wrapText="1"/>
    </xf>
    <xf numFmtId="49" fontId="25" fillId="0" borderId="1" xfId="2" applyNumberFormat="1" applyFont="1" applyFill="1" applyBorder="1" applyAlignment="1" applyProtection="1">
      <alignment horizontal="center" vertical="center" wrapText="1"/>
    </xf>
    <xf numFmtId="49" fontId="25" fillId="0" borderId="86" xfId="2" applyNumberFormat="1" applyFont="1" applyFill="1" applyBorder="1" applyAlignment="1" applyProtection="1">
      <alignment horizontal="center" vertical="center" wrapText="1"/>
    </xf>
    <xf numFmtId="49" fontId="25" fillId="0" borderId="1" xfId="2" applyNumberFormat="1" applyFont="1" applyFill="1" applyBorder="1" applyAlignment="1" applyProtection="1">
      <alignment horizontal="left" vertical="center" wrapText="1"/>
    </xf>
    <xf numFmtId="0" fontId="2" fillId="0" borderId="61" xfId="2" applyFont="1" applyFill="1" applyBorder="1" applyAlignment="1">
      <alignment horizontal="center"/>
    </xf>
    <xf numFmtId="0" fontId="3" fillId="13" borderId="100" xfId="2" applyFont="1" applyFill="1" applyBorder="1" applyAlignment="1">
      <alignment horizontal="center" vertical="center"/>
    </xf>
    <xf numFmtId="0" fontId="4" fillId="0" borderId="101" xfId="2" applyFont="1" applyFill="1" applyBorder="1" applyAlignment="1">
      <alignment horizontal="left" vertical="center"/>
    </xf>
    <xf numFmtId="0" fontId="4" fillId="0" borderId="102" xfId="2" applyFont="1" applyFill="1" applyBorder="1" applyAlignment="1">
      <alignment horizontal="left" vertical="center"/>
    </xf>
    <xf numFmtId="0" fontId="12" fillId="0" borderId="61" xfId="2" applyFont="1" applyFill="1" applyBorder="1" applyAlignment="1">
      <alignment horizontal="right" vertical="center" wrapText="1"/>
    </xf>
    <xf numFmtId="0" fontId="4" fillId="0" borderId="59" xfId="2" applyFont="1" applyFill="1" applyBorder="1" applyAlignment="1">
      <alignment horizontal="left" vertical="center"/>
    </xf>
    <xf numFmtId="14" fontId="4" fillId="0" borderId="60" xfId="2" applyNumberFormat="1" applyFont="1" applyFill="1" applyBorder="1" applyAlignment="1">
      <alignment horizontal="left" vertical="center"/>
    </xf>
    <xf numFmtId="0" fontId="4" fillId="0" borderId="59" xfId="2" applyFont="1" applyFill="1" applyBorder="1" applyAlignment="1">
      <alignment horizontal="left" vertical="center" wrapText="1"/>
    </xf>
    <xf numFmtId="0" fontId="4" fillId="0" borderId="60" xfId="2" applyFont="1" applyFill="1" applyBorder="1" applyAlignment="1">
      <alignment horizontal="left" vertical="center"/>
    </xf>
    <xf numFmtId="0" fontId="4" fillId="0" borderId="97" xfId="2" applyFont="1" applyFill="1" applyBorder="1" applyAlignment="1">
      <alignment horizontal="center" vertical="center"/>
    </xf>
    <xf numFmtId="0" fontId="4" fillId="0" borderId="98" xfId="2" applyFont="1" applyFill="1" applyBorder="1" applyAlignment="1">
      <alignment horizontal="left" vertical="center"/>
    </xf>
    <xf numFmtId="0" fontId="4" fillId="0" borderId="99" xfId="2" applyFont="1" applyFill="1" applyBorder="1" applyAlignment="1">
      <alignment horizontal="left" vertical="center" wrapText="1"/>
    </xf>
    <xf numFmtId="0" fontId="4" fillId="0" borderId="61" xfId="2" applyFont="1" applyFill="1" applyBorder="1" applyAlignment="1">
      <alignment horizontal="center" vertical="center" wrapText="1"/>
    </xf>
    <xf numFmtId="49" fontId="10" fillId="4" borderId="64" xfId="2" applyNumberFormat="1" applyFill="1" applyBorder="1" applyAlignment="1">
      <alignment horizontal="center" vertical="center" wrapText="1"/>
    </xf>
    <xf numFmtId="0" fontId="10" fillId="4" borderId="8" xfId="2" applyFill="1" applyBorder="1" applyAlignment="1">
      <alignment horizontal="center" vertical="center" wrapText="1"/>
    </xf>
    <xf numFmtId="0" fontId="10" fillId="4" borderId="103" xfId="2" applyFill="1" applyBorder="1" applyAlignment="1">
      <alignment horizontal="center" vertical="center" wrapText="1"/>
    </xf>
    <xf numFmtId="0" fontId="10" fillId="4" borderId="104" xfId="2" applyFill="1" applyBorder="1" applyAlignment="1">
      <alignment horizontal="center" vertical="center" wrapText="1"/>
    </xf>
    <xf numFmtId="0" fontId="10" fillId="4" borderId="40" xfId="2" applyFont="1" applyFill="1" applyBorder="1" applyAlignment="1">
      <alignment horizontal="center" wrapText="1"/>
    </xf>
    <xf numFmtId="0" fontId="10" fillId="4" borderId="6" xfId="2" applyFont="1" applyFill="1" applyBorder="1" applyAlignment="1">
      <alignment horizontal="center" wrapText="1"/>
    </xf>
    <xf numFmtId="0" fontId="10" fillId="4" borderId="64" xfId="2" applyFill="1" applyBorder="1" applyAlignment="1">
      <alignment horizontal="center" vertical="center" wrapText="1"/>
    </xf>
    <xf numFmtId="0" fontId="16" fillId="4" borderId="7" xfId="2" applyFont="1" applyFill="1" applyBorder="1" applyAlignment="1">
      <alignment horizontal="center" vertical="center" wrapText="1"/>
    </xf>
    <xf numFmtId="0" fontId="16" fillId="4" borderId="5" xfId="2" applyFont="1" applyFill="1" applyBorder="1" applyAlignment="1">
      <alignment horizontal="center" vertical="center" wrapText="1"/>
    </xf>
    <xf numFmtId="0" fontId="16" fillId="4" borderId="18" xfId="2" applyFont="1" applyFill="1" applyBorder="1" applyAlignment="1">
      <alignment horizontal="center" wrapText="1"/>
    </xf>
    <xf numFmtId="0" fontId="16" fillId="4" borderId="0" xfId="2" applyFont="1" applyFill="1" applyBorder="1" applyAlignment="1">
      <alignment horizontal="center" wrapText="1"/>
    </xf>
    <xf numFmtId="0" fontId="15" fillId="12" borderId="19" xfId="2" applyFont="1" applyFill="1" applyBorder="1" applyAlignment="1">
      <alignment horizontal="center" vertical="center"/>
    </xf>
    <xf numFmtId="0" fontId="15" fillId="12" borderId="20" xfId="2" applyFont="1" applyFill="1" applyBorder="1" applyAlignment="1">
      <alignment horizontal="center" vertical="center"/>
    </xf>
    <xf numFmtId="0" fontId="15" fillId="12" borderId="16" xfId="2" applyFont="1" applyFill="1" applyBorder="1" applyAlignment="1">
      <alignment horizontal="center" vertical="center"/>
    </xf>
    <xf numFmtId="0" fontId="15" fillId="12" borderId="17" xfId="2" applyFont="1" applyFill="1" applyBorder="1" applyAlignment="1">
      <alignment horizontal="center" vertical="center"/>
    </xf>
    <xf numFmtId="0" fontId="16" fillId="4" borderId="10" xfId="2" applyFont="1" applyFill="1" applyBorder="1" applyAlignment="1">
      <alignment horizontal="center" vertical="center"/>
    </xf>
    <xf numFmtId="0" fontId="16" fillId="4" borderId="11" xfId="2" applyFont="1" applyFill="1" applyBorder="1" applyAlignment="1">
      <alignment horizontal="center" vertical="center"/>
    </xf>
    <xf numFmtId="0" fontId="16" fillId="4" borderId="15" xfId="2" applyFont="1" applyFill="1" applyBorder="1" applyAlignment="1">
      <alignment horizontal="center" vertical="center" wrapText="1"/>
    </xf>
    <xf numFmtId="0" fontId="16" fillId="4" borderId="17" xfId="2" applyFont="1" applyFill="1" applyBorder="1" applyAlignment="1">
      <alignment horizontal="center" vertical="center" wrapText="1"/>
    </xf>
    <xf numFmtId="0" fontId="16" fillId="4" borderId="40" xfId="2" applyFont="1" applyFill="1" applyBorder="1" applyAlignment="1">
      <alignment horizontal="center" vertical="center" wrapText="1"/>
    </xf>
    <xf numFmtId="0" fontId="16" fillId="4" borderId="14" xfId="2" applyFont="1" applyFill="1" applyBorder="1" applyAlignment="1">
      <alignment horizontal="center" vertical="center" wrapText="1"/>
    </xf>
    <xf numFmtId="0" fontId="16" fillId="4" borderId="25" xfId="2" applyFont="1" applyFill="1" applyBorder="1" applyAlignment="1">
      <alignment horizontal="center" vertical="center"/>
    </xf>
    <xf numFmtId="0" fontId="16" fillId="4" borderId="26" xfId="2" applyFont="1" applyFill="1" applyBorder="1" applyAlignment="1">
      <alignment horizontal="center" vertical="center"/>
    </xf>
    <xf numFmtId="10" fontId="10" fillId="7" borderId="113" xfId="2" applyNumberFormat="1" applyFill="1" applyBorder="1" applyAlignment="1">
      <alignment horizontal="left" vertical="center"/>
    </xf>
    <xf numFmtId="0" fontId="10" fillId="7" borderId="114" xfId="2" applyFill="1" applyBorder="1" applyAlignment="1">
      <alignment horizontal="left" vertical="center"/>
    </xf>
    <xf numFmtId="0" fontId="10" fillId="7" borderId="115" xfId="2" applyFill="1" applyBorder="1" applyAlignment="1">
      <alignment horizontal="left" vertical="center"/>
    </xf>
    <xf numFmtId="0" fontId="16" fillId="0" borderId="85" xfId="2" applyFont="1" applyBorder="1" applyAlignment="1">
      <alignment horizontal="left" vertical="center" wrapText="1"/>
    </xf>
    <xf numFmtId="0" fontId="16" fillId="0" borderId="1" xfId="2" applyFont="1" applyBorder="1" applyAlignment="1">
      <alignment horizontal="left" vertical="center" wrapText="1"/>
    </xf>
    <xf numFmtId="0" fontId="16" fillId="0" borderId="86" xfId="2" applyFont="1" applyBorder="1" applyAlignment="1">
      <alignment horizontal="left" vertical="center" wrapText="1"/>
    </xf>
    <xf numFmtId="0" fontId="10" fillId="0" borderId="109" xfId="2" applyBorder="1" applyAlignment="1">
      <alignment horizontal="center"/>
    </xf>
    <xf numFmtId="0" fontId="10" fillId="0" borderId="34" xfId="2" applyBorder="1" applyAlignment="1">
      <alignment horizontal="center"/>
    </xf>
    <xf numFmtId="0" fontId="10" fillId="0" borderId="110" xfId="2" applyBorder="1" applyAlignment="1">
      <alignment horizontal="center"/>
    </xf>
    <xf numFmtId="0" fontId="10" fillId="0" borderId="116" xfId="2" applyBorder="1" applyAlignment="1">
      <alignment horizontal="center"/>
    </xf>
    <xf numFmtId="0" fontId="10" fillId="0" borderId="117" xfId="2" applyBorder="1" applyAlignment="1">
      <alignment horizontal="center"/>
    </xf>
    <xf numFmtId="0" fontId="10" fillId="0" borderId="118" xfId="2" applyBorder="1" applyAlignment="1">
      <alignment horizontal="center"/>
    </xf>
    <xf numFmtId="0" fontId="10" fillId="8" borderId="37" xfId="2" applyFill="1" applyBorder="1" applyAlignment="1">
      <alignment horizontal="center"/>
    </xf>
    <xf numFmtId="0" fontId="10" fillId="8" borderId="23" xfId="2" applyFill="1" applyBorder="1" applyAlignment="1">
      <alignment horizontal="center"/>
    </xf>
    <xf numFmtId="0" fontId="10" fillId="8" borderId="67" xfId="2" applyFill="1" applyBorder="1" applyAlignment="1">
      <alignment horizontal="center"/>
    </xf>
    <xf numFmtId="0" fontId="10" fillId="0" borderId="37" xfId="2" applyFont="1" applyBorder="1" applyAlignment="1">
      <alignment horizontal="center"/>
    </xf>
    <xf numFmtId="0" fontId="10" fillId="0" borderId="23" xfId="2" applyFont="1" applyBorder="1" applyAlignment="1">
      <alignment horizontal="center"/>
    </xf>
    <xf numFmtId="0" fontId="10" fillId="0" borderId="24" xfId="2" applyFont="1" applyBorder="1" applyAlignment="1">
      <alignment horizontal="center"/>
    </xf>
    <xf numFmtId="0" fontId="10" fillId="0" borderId="111" xfId="2" applyBorder="1" applyAlignment="1">
      <alignment horizontal="center"/>
    </xf>
    <xf numFmtId="0" fontId="10" fillId="0" borderId="30" xfId="2" applyBorder="1" applyAlignment="1">
      <alignment horizontal="center"/>
    </xf>
    <xf numFmtId="0" fontId="10" fillId="0" borderId="112" xfId="2" applyBorder="1" applyAlignment="1">
      <alignment horizontal="center"/>
    </xf>
    <xf numFmtId="0" fontId="16" fillId="7" borderId="22" xfId="2" applyFont="1" applyFill="1" applyBorder="1" applyAlignment="1">
      <alignment horizontal="center"/>
    </xf>
    <xf numFmtId="0" fontId="16" fillId="7" borderId="23" xfId="2" applyFont="1" applyFill="1" applyBorder="1" applyAlignment="1">
      <alignment horizontal="center"/>
    </xf>
    <xf numFmtId="0" fontId="16" fillId="7" borderId="24" xfId="2" applyFont="1" applyFill="1" applyBorder="1" applyAlignment="1">
      <alignment horizontal="center"/>
    </xf>
    <xf numFmtId="10" fontId="10" fillId="7" borderId="37" xfId="2" applyNumberFormat="1" applyFill="1" applyBorder="1" applyAlignment="1">
      <alignment horizontal="left" vertical="center"/>
    </xf>
    <xf numFmtId="0" fontId="10" fillId="7" borderId="23" xfId="2" applyFill="1" applyBorder="1" applyAlignment="1">
      <alignment horizontal="left" vertical="center"/>
    </xf>
    <xf numFmtId="0" fontId="10" fillId="7" borderId="24" xfId="2" applyFill="1" applyBorder="1" applyAlignment="1">
      <alignment horizontal="left" vertical="center"/>
    </xf>
    <xf numFmtId="10" fontId="18" fillId="7" borderId="34" xfId="2" applyNumberFormat="1" applyFont="1" applyFill="1" applyBorder="1" applyAlignment="1" applyProtection="1">
      <alignment horizontal="center" vertical="center"/>
    </xf>
    <xf numFmtId="10" fontId="18" fillId="7" borderId="108" xfId="2" applyNumberFormat="1" applyFont="1" applyFill="1" applyBorder="1" applyAlignment="1" applyProtection="1">
      <alignment horizontal="center" vertical="center"/>
    </xf>
    <xf numFmtId="10" fontId="18" fillId="7" borderId="23" xfId="2" applyNumberFormat="1" applyFont="1" applyFill="1" applyBorder="1" applyAlignment="1" applyProtection="1">
      <alignment horizontal="center" vertical="center"/>
    </xf>
    <xf numFmtId="10" fontId="18" fillId="7" borderId="67" xfId="2" applyNumberFormat="1" applyFont="1" applyFill="1" applyBorder="1" applyAlignment="1" applyProtection="1">
      <alignment horizontal="center" vertical="center"/>
    </xf>
    <xf numFmtId="10" fontId="18" fillId="6" borderId="22" xfId="2" applyNumberFormat="1" applyFont="1" applyFill="1" applyBorder="1" applyAlignment="1" applyProtection="1">
      <alignment horizontal="center" vertical="center"/>
    </xf>
    <xf numFmtId="10" fontId="18" fillId="6" borderId="23" xfId="2" applyNumberFormat="1" applyFont="1" applyFill="1" applyBorder="1" applyAlignment="1" applyProtection="1">
      <alignment horizontal="center" vertical="center"/>
    </xf>
    <xf numFmtId="10" fontId="18" fillId="6" borderId="24" xfId="2" applyNumberFormat="1" applyFont="1" applyFill="1" applyBorder="1" applyAlignment="1" applyProtection="1">
      <alignment horizontal="center" vertical="center"/>
    </xf>
    <xf numFmtId="0" fontId="17" fillId="6" borderId="2" xfId="2" applyFont="1" applyFill="1" applyBorder="1" applyAlignment="1" applyProtection="1">
      <alignment horizontal="center" vertical="center" wrapText="1"/>
    </xf>
    <xf numFmtId="0" fontId="17" fillId="6" borderId="11" xfId="2" applyFont="1" applyFill="1" applyBorder="1" applyAlignment="1" applyProtection="1">
      <alignment horizontal="center" vertical="center" wrapText="1"/>
    </xf>
    <xf numFmtId="0" fontId="17" fillId="6" borderId="62" xfId="2" applyFont="1" applyFill="1" applyBorder="1" applyAlignment="1" applyProtection="1">
      <alignment horizontal="center" vertical="center" wrapText="1"/>
    </xf>
    <xf numFmtId="0" fontId="17" fillId="6" borderId="105" xfId="2" applyFont="1" applyFill="1" applyBorder="1" applyAlignment="1" applyProtection="1">
      <alignment horizontal="center" vertical="center" wrapText="1"/>
    </xf>
    <xf numFmtId="0" fontId="17" fillId="6" borderId="26" xfId="2" applyFont="1" applyFill="1" applyBorder="1" applyAlignment="1" applyProtection="1">
      <alignment horizontal="center" vertical="center" wrapText="1"/>
    </xf>
    <xf numFmtId="0" fontId="17" fillId="6" borderId="106" xfId="2" applyFont="1" applyFill="1" applyBorder="1" applyAlignment="1" applyProtection="1">
      <alignment horizontal="center" vertical="center" wrapText="1"/>
    </xf>
    <xf numFmtId="0" fontId="17" fillId="6" borderId="2" xfId="2" applyFont="1" applyFill="1" applyBorder="1" applyAlignment="1" applyProtection="1">
      <alignment horizontal="center" vertical="center"/>
    </xf>
    <xf numFmtId="0" fontId="17" fillId="6" borderId="12" xfId="2" applyFont="1" applyFill="1" applyBorder="1" applyAlignment="1" applyProtection="1">
      <alignment horizontal="center" vertical="center"/>
    </xf>
    <xf numFmtId="0" fontId="17" fillId="6" borderId="105" xfId="2" applyFont="1" applyFill="1" applyBorder="1" applyAlignment="1" applyProtection="1">
      <alignment horizontal="center" vertical="center"/>
    </xf>
    <xf numFmtId="0" fontId="17" fillId="6" borderId="27" xfId="2" applyFont="1" applyFill="1" applyBorder="1" applyAlignment="1" applyProtection="1">
      <alignment horizontal="center" vertical="center"/>
    </xf>
    <xf numFmtId="10" fontId="18" fillId="7" borderId="30" xfId="2" applyNumberFormat="1" applyFont="1" applyFill="1" applyBorder="1" applyAlignment="1" applyProtection="1">
      <alignment horizontal="center" vertical="center"/>
    </xf>
    <xf numFmtId="10" fontId="18" fillId="7" borderId="107" xfId="2" applyNumberFormat="1" applyFont="1" applyFill="1" applyBorder="1" applyAlignment="1" applyProtection="1">
      <alignment horizontal="center" vertical="center"/>
    </xf>
    <xf numFmtId="0" fontId="21" fillId="0" borderId="18" xfId="2" applyFont="1" applyBorder="1" applyAlignment="1">
      <alignment horizontal="center"/>
    </xf>
    <xf numFmtId="0" fontId="21" fillId="0" borderId="0" xfId="2" applyFont="1" applyBorder="1" applyAlignment="1">
      <alignment horizontal="center"/>
    </xf>
    <xf numFmtId="0" fontId="21" fillId="0" borderId="13" xfId="2" applyFont="1" applyBorder="1" applyAlignment="1">
      <alignment horizontal="center"/>
    </xf>
    <xf numFmtId="0" fontId="10" fillId="0" borderId="10" xfId="2" applyBorder="1" applyAlignment="1">
      <alignment horizontal="center" vertical="center"/>
    </xf>
    <xf numFmtId="0" fontId="10" fillId="0" borderId="11" xfId="2" applyBorder="1" applyAlignment="1">
      <alignment horizontal="center" vertical="center"/>
    </xf>
    <xf numFmtId="0" fontId="10" fillId="0" borderId="12" xfId="2" applyBorder="1" applyAlignment="1">
      <alignment horizontal="center" vertical="center"/>
    </xf>
    <xf numFmtId="0" fontId="10" fillId="0" borderId="25" xfId="2" applyBorder="1" applyAlignment="1">
      <alignment horizontal="center" vertical="center"/>
    </xf>
    <xf numFmtId="0" fontId="10" fillId="0" borderId="26" xfId="2" applyBorder="1" applyAlignment="1">
      <alignment horizontal="center" vertical="center"/>
    </xf>
    <xf numFmtId="0" fontId="10" fillId="0" borderId="27" xfId="2" applyBorder="1" applyAlignment="1">
      <alignment horizontal="center" vertical="center"/>
    </xf>
    <xf numFmtId="0" fontId="18" fillId="7" borderId="25" xfId="2" applyFont="1" applyFill="1" applyBorder="1" applyAlignment="1" applyProtection="1">
      <alignment horizontal="left" vertical="center"/>
      <protection locked="0"/>
    </xf>
    <xf numFmtId="0" fontId="18" fillId="7" borderId="26" xfId="2" applyFont="1" applyFill="1" applyBorder="1" applyAlignment="1" applyProtection="1">
      <alignment horizontal="left" vertical="center"/>
      <protection locked="0"/>
    </xf>
    <xf numFmtId="0" fontId="18" fillId="7" borderId="27" xfId="2" applyFont="1" applyFill="1" applyBorder="1" applyAlignment="1" applyProtection="1">
      <alignment horizontal="left" vertical="center"/>
      <protection locked="0"/>
    </xf>
    <xf numFmtId="0" fontId="10" fillId="7" borderId="22" xfId="2" applyFont="1" applyFill="1" applyBorder="1" applyAlignment="1">
      <alignment horizontal="center"/>
    </xf>
    <xf numFmtId="0" fontId="10" fillId="7" borderId="23" xfId="2" applyFont="1" applyFill="1" applyBorder="1" applyAlignment="1">
      <alignment horizontal="center"/>
    </xf>
    <xf numFmtId="0" fontId="10" fillId="7" borderId="24" xfId="2" applyFont="1" applyFill="1" applyBorder="1" applyAlignment="1">
      <alignment horizontal="center"/>
    </xf>
  </cellXfs>
  <cellStyles count="19">
    <cellStyle name="Moeda_planilha justificativa" xfId="1"/>
    <cellStyle name="Normal" xfId="0" builtinId="0"/>
    <cellStyle name="Normal 2 2" xfId="2"/>
    <cellStyle name="Normal_PLANILHA - LICITAÇÃO CHIQUINHO DE CARVALHO" xfId="3"/>
    <cellStyle name="Normal_Planilha com Declaração RT" xfId="4"/>
    <cellStyle name="Porcentagem 10" xfId="5"/>
    <cellStyle name="Porcentagem 2" xfId="6"/>
    <cellStyle name="Separador de milhares 3" xfId="7"/>
    <cellStyle name="Separador de milhares 3 2" xfId="8"/>
    <cellStyle name="Separador de milhares 5" xfId="9"/>
    <cellStyle name="Separador de milhares 5 2" xfId="10"/>
    <cellStyle name="Separador de milhares 5 3" xfId="11"/>
    <cellStyle name="Separador de milhares_Planilha Orçamentária - ALAMEDA FERNANDO DE MELO - INTERIOR" xfId="12"/>
    <cellStyle name="Separador de milhares_Planilha Orçamentária - CONDE DOLABELA" xfId="13"/>
    <cellStyle name="Separador de milhares_Planilha Orçamentária - DRENAGEM CONDE DOLABELA, PARAGUAI, TIRADENTES, ACADÊMICO N. FIGUEIREDO" xfId="14"/>
    <cellStyle name="Separador de milhares_Planilha Orçamentária - MARIA JUNQUEIRA" xfId="15"/>
    <cellStyle name="Vírgula 2" xfId="16"/>
    <cellStyle name="Vírgula 2 2" xfId="17"/>
    <cellStyle name="Vírgula 4" xfId="18"/>
  </cellStyles>
  <dxfs count="66">
    <dxf>
      <fill>
        <patternFill patternType="gray125">
          <bgColor indexed="51"/>
        </patternFill>
      </fill>
    </dxf>
    <dxf>
      <font>
        <condense val="0"/>
        <extend val="0"/>
        <color indexed="10"/>
      </font>
      <fill>
        <patternFill>
          <bgColor indexed="51"/>
        </patternFill>
      </fill>
    </dxf>
    <dxf>
      <font>
        <condense val="0"/>
        <extend val="0"/>
        <color indexed="12"/>
      </font>
      <fill>
        <patternFill>
          <bgColor indexed="27"/>
        </patternFill>
      </fill>
    </dxf>
    <dxf>
      <font>
        <b/>
        <i/>
        <condense val="0"/>
        <extend val="0"/>
        <color indexed="10"/>
      </font>
    </dxf>
    <dxf>
      <fill>
        <patternFill patternType="gray0625">
          <bgColor indexed="51"/>
        </patternFill>
      </fill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0</xdr:row>
      <xdr:rowOff>47625</xdr:rowOff>
    </xdr:from>
    <xdr:to>
      <xdr:col>4</xdr:col>
      <xdr:colOff>381000</xdr:colOff>
      <xdr:row>0</xdr:row>
      <xdr:rowOff>685800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647825" y="47625"/>
          <a:ext cx="43434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ctr" rtl="0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/>
              <a:cs typeface="Arial"/>
            </a:rPr>
            <a:t>PREFEITURA MUNICIPAL DE LAGOA SANTA</a:t>
          </a:r>
          <a:endParaRPr lang="pt-BR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pt-BR" sz="1100" b="0" i="0" strike="noStrike">
              <a:solidFill>
                <a:srgbClr val="000000"/>
              </a:solidFill>
              <a:latin typeface="Arial"/>
              <a:cs typeface="Arial"/>
            </a:rPr>
            <a:t>Secretaria Municipal de desenvolvimento Urbano</a:t>
          </a:r>
        </a:p>
        <a:p>
          <a:pPr algn="ctr" rtl="0">
            <a:defRPr sz="1000"/>
          </a:pPr>
          <a:r>
            <a:rPr lang="pt-BR" sz="1100" b="0" i="0" strike="noStrike">
              <a:solidFill>
                <a:srgbClr val="000000"/>
              </a:solidFill>
              <a:latin typeface="Arial"/>
              <a:cs typeface="Arial"/>
            </a:rPr>
            <a:t>Diretoria de Obras</a:t>
          </a:r>
        </a:p>
      </xdr:txBody>
    </xdr:sp>
    <xdr:clientData/>
  </xdr:twoCellAnchor>
  <xdr:twoCellAnchor>
    <xdr:from>
      <xdr:col>0</xdr:col>
      <xdr:colOff>190500</xdr:colOff>
      <xdr:row>0</xdr:row>
      <xdr:rowOff>104775</xdr:rowOff>
    </xdr:from>
    <xdr:to>
      <xdr:col>1</xdr:col>
      <xdr:colOff>800100</xdr:colOff>
      <xdr:row>2</xdr:row>
      <xdr:rowOff>9525</xdr:rowOff>
    </xdr:to>
    <xdr:pic>
      <xdr:nvPicPr>
        <xdr:cNvPr id="102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104775"/>
          <a:ext cx="97155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752475</xdr:colOff>
      <xdr:row>0</xdr:row>
      <xdr:rowOff>180975</xdr:rowOff>
    </xdr:from>
    <xdr:to>
      <xdr:col>9</xdr:col>
      <xdr:colOff>409575</xdr:colOff>
      <xdr:row>1</xdr:row>
      <xdr:rowOff>438150</xdr:rowOff>
    </xdr:to>
    <xdr:pic>
      <xdr:nvPicPr>
        <xdr:cNvPr id="2049" name="Picture 1" descr="Cabecalho_Timbrado_P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04875" y="180975"/>
          <a:ext cx="440055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\Br-482mg\Volume1\CANAA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HD%20DELL/PMLS/PAVIMENTA&#199;&#195;O%20MINIST&#201;RIO/PLANILHA%20MODELO%20PAVIMENTA&#199;&#195;O%2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MLS\MODELO%20PLANILHA%20E%20BDI%20ATUALIZAD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-antigos\TO-134\Meus%20Documentos\FV-DNE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-antigos\TO-134\0798\TECNICO\TEACOMP\LOTE06\P09\P10\RELAT6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rquivos%20internos/Quadro%20de%20quantidades/ORCAMEN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Arquivos%20internos\Quadro%20de%20quantidades\ORCAMEN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Projetos\Marcilio\TO-010\Meus%20documentos\EGESA\Br-482mg\Volume1\CANA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rquivos%20internos\Quadro%20de%20quantidades\ORCAMEN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HD%20DELL/PMLS/PARA%20LICITAR/2019/PAVIMENTA&#199;&#195;O-RECAPEAMENTO-DRENAGEM-CONTEN&#199;&#195;O/PLANILHA%20OR&#199;AMENT&#193;RIA%20DE%20REFERENCIA%20R1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HD%20DELL/PMLS/PARA%20LICITAR/2019/PAVIMENTA&#199;&#195;O-RECAPEAMENTO-DRENAGEM-CONTEN&#199;&#195;O/PLANILHA%20RECAPEAMENTO%20-%20GERA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ARIA MODELO"/>
      <sheetName val="ORÇAMENTARARIA SETOP"/>
      <sheetName val="ORÇAMENTARIA SINAPI"/>
      <sheetName val="ORÇAMENTARIA SUDECAP"/>
      <sheetName val="Mémoria de Cálculo - obra"/>
      <sheetName val="CRONOGRAMA"/>
      <sheetName val="RUA MATO GROSSO"/>
    </sheetNames>
    <sheetDataSet>
      <sheetData sheetId="0" refreshError="1">
        <row r="5">
          <cell r="A5" t="str">
            <v>CONVENENTE: PREFEITURA MUNICIPAL DE LAGOA SANTA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BDI TCU 2622 - EDIF"/>
      <sheetName val="BDI TCU 2622 -URBANAS "/>
      <sheetName val="BDI TCU 2622 -SANEAMENTO"/>
      <sheetName val="BDI TCU 2622 - ELET"/>
      <sheetName val="BDI TCU 2622 - MAT.EQUIP"/>
      <sheetName val="BDI TCU 2622 PORT.MAR.FLU"/>
      <sheetName val="QCI"/>
      <sheetName val="CRONOGRAMA FINAN"/>
      <sheetName val="CRONOGRAMA FÍSICO"/>
    </sheetNames>
    <sheetDataSet>
      <sheetData sheetId="0">
        <row r="11">
          <cell r="N11" t="str">
            <v>MG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UT_ORIGINAL"/>
      <sheetName val="RESUMO_AUT1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qorcamentodnerL1"/>
      <sheetName val="qorcamentodnerL2"/>
    </sheetNames>
    <sheetDataSet>
      <sheetData sheetId="0"/>
      <sheetData sheetId="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qorcamentodnerL1"/>
      <sheetName val="qorcamentodnerL2"/>
    </sheetNames>
    <sheetDataSet>
      <sheetData sheetId="0"/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qorcamentodnerL1"/>
      <sheetName val="qorcamentodnerL2"/>
    </sheetNames>
    <sheetDataSet>
      <sheetData sheetId="0"/>
      <sheetData sheetId="1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ARIA GERAL. "/>
      <sheetName val="DRENAGEM"/>
      <sheetName val="CONTENÇÃO"/>
      <sheetName val="PAVIMENTAÇÃO"/>
      <sheetName val="RECAPEAMENTO"/>
      <sheetName val="COMPOSIÇÃO 1"/>
      <sheetName val="COMPOSIÇÃO 2"/>
      <sheetName val="CRONOGRAMA"/>
      <sheetName val="BDI TCU 2622 -URBANAS"/>
    </sheetNames>
    <sheetDataSet>
      <sheetData sheetId="0"/>
      <sheetData sheetId="1">
        <row r="15">
          <cell r="B15" t="str">
            <v>PROJ-EXE-075</v>
          </cell>
          <cell r="C15" t="str">
            <v>PROJETO EXECUTIVO DE DRENAGEM PLUVIAL</v>
          </cell>
          <cell r="D15" t="str">
            <v>PR A1</v>
          </cell>
        </row>
        <row r="16">
          <cell r="B16" t="str">
            <v>IIO-TAP-026</v>
          </cell>
          <cell r="C16" t="str">
            <v>TAPUME COM TELA DE POLIETILENO</v>
          </cell>
          <cell r="D16" t="str">
            <v>M</v>
          </cell>
        </row>
        <row r="17">
          <cell r="B17" t="str">
            <v>IIO-SIN-010</v>
          </cell>
          <cell r="C17" t="str">
            <v>FITA ZEBRADA AMARELA PARA SINALIZAÇÃO L = 7 CM</v>
          </cell>
          <cell r="D17" t="str">
            <v>M</v>
          </cell>
        </row>
        <row r="18">
          <cell r="B18" t="str">
            <v>01.03.02</v>
          </cell>
          <cell r="C18" t="str">
            <v>PLACA DE OBRA EM LONA IMPRESSAO DIGITAL</v>
          </cell>
          <cell r="D18" t="str">
            <v>M2</v>
          </cell>
        </row>
        <row r="19">
          <cell r="C19" t="str">
            <v>LAUDO DE VISTORIA CAUTELAR  C/ EDIFICACAO &lt;=310M2</v>
          </cell>
          <cell r="D19" t="str">
            <v>UNID.</v>
          </cell>
        </row>
      </sheetData>
      <sheetData sheetId="2">
        <row r="18">
          <cell r="B18" t="str">
            <v>SPT-MOB-015</v>
          </cell>
          <cell r="C18" t="str">
            <v xml:space="preserve">MOBILIZAÇÃO E INSTALAÇÃO </v>
          </cell>
          <cell r="D18" t="str">
            <v>UND</v>
          </cell>
        </row>
        <row r="19">
          <cell r="B19" t="str">
            <v>SPT-SON-015</v>
          </cell>
          <cell r="C19" t="str">
            <v>SONDAGEM A PERCUSSÃO</v>
          </cell>
          <cell r="D19" t="str">
            <v>M</v>
          </cell>
        </row>
        <row r="20">
          <cell r="B20" t="str">
            <v>PROJ-EXE-045</v>
          </cell>
          <cell r="C20" t="str">
            <v xml:space="preserve">PROJETO EXECUTIVO DE TERRAPLENAGEM - PLANTA </v>
          </cell>
          <cell r="D20" t="str">
            <v>PR A1</v>
          </cell>
        </row>
        <row r="21">
          <cell r="B21" t="str">
            <v xml:space="preserve">PROJ-EXE-060 </v>
          </cell>
          <cell r="C21" t="str">
            <v>PROJETO EXECUTIVO DE TERRAPLENAGEM - SEÇÕES</v>
          </cell>
          <cell r="D21" t="str">
            <v>PR A1</v>
          </cell>
        </row>
        <row r="22">
          <cell r="B22" t="str">
            <v xml:space="preserve">PROJ-EXE-090 </v>
          </cell>
          <cell r="C22" t="str">
            <v>PROJETO EXECUTIVO DE CALCULO ESTRUTURAL</v>
          </cell>
          <cell r="D22" t="str">
            <v>PR A1</v>
          </cell>
        </row>
      </sheetData>
      <sheetData sheetId="3"/>
      <sheetData sheetId="4">
        <row r="24">
          <cell r="B24" t="str">
            <v>RO-41212</v>
          </cell>
          <cell r="C24" t="str">
            <v>REMOÇÃO E CARGA DO REVESTIMENTO ASFALTICO</v>
          </cell>
          <cell r="D24" t="str">
            <v>M²</v>
          </cell>
        </row>
        <row r="29">
          <cell r="B29" t="str">
            <v>RO-41773</v>
          </cell>
          <cell r="C29" t="str">
            <v>REMOÇÃO E CARGA DA CAMADA DE MATERIAL GRANULAR DO PAVIMENTO (BASE)</v>
          </cell>
          <cell r="D29" t="str">
            <v>M³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ARIA GERAL"/>
      <sheetName val="ACADEMICO OLHOS D'ÁGUA"/>
      <sheetName val="BELA VISTA"/>
      <sheetName val="CENTRO"/>
      <sheetName val="FRANCISCO PEREIRA"/>
      <sheetName val="JOÁ"/>
      <sheetName val="LAPINHA"/>
      <sheetName val="LUNDCEIA"/>
      <sheetName val="N S DE LOURDES"/>
      <sheetName val="NOVO STOS DUMONT"/>
      <sheetName val="OUVIDEO GUERRA"/>
      <sheetName val="PALMITAL"/>
      <sheetName val="PROMISSÃO"/>
      <sheetName val="RECANTO DA LAGOA"/>
      <sheetName val="RECANTO POETA"/>
      <sheetName val="SHALIMAR"/>
      <sheetName val="VARZEA"/>
      <sheetName val="VILA BATISTA (L PEREIRAS)"/>
      <sheetName val="JOANA D'ARC"/>
      <sheetName val="VILA MARIA"/>
      <sheetName val="VILA MARIA II"/>
      <sheetName val="VILA PINTO COELHO"/>
      <sheetName val="CRONOGRAMA"/>
      <sheetName val="BDI TCU 2622 -URBANAS"/>
    </sheetNames>
    <sheetDataSet>
      <sheetData sheetId="0">
        <row r="7">
          <cell r="A7" t="str">
            <v>LOCAL:  VARIOS LOGRADOUROS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54"/>
  <sheetViews>
    <sheetView showGridLines="0" showZeros="0" tabSelected="1" view="pageBreakPreview" zoomScaleNormal="100" zoomScaleSheetLayoutView="93" workbookViewId="0">
      <selection activeCell="C36" sqref="C36"/>
    </sheetView>
  </sheetViews>
  <sheetFormatPr defaultRowHeight="12.75"/>
  <cols>
    <col min="1" max="1" width="5.42578125" style="1" bestFit="1" customWidth="1"/>
    <col min="2" max="2" width="14.42578125" style="1" customWidth="1"/>
    <col min="3" max="3" width="55.140625" style="1" customWidth="1"/>
    <col min="4" max="4" width="9.140625" style="1"/>
    <col min="5" max="5" width="11.7109375" style="1" customWidth="1"/>
    <col min="6" max="6" width="12.85546875" style="1" customWidth="1"/>
    <col min="7" max="7" width="11.7109375" style="1" customWidth="1"/>
    <col min="8" max="8" width="14.42578125" style="1" customWidth="1"/>
    <col min="9" max="9" width="20.28515625" style="1" customWidth="1"/>
    <col min="10" max="10" width="16.28515625" style="1" customWidth="1"/>
    <col min="11" max="11" width="10.140625" style="1" bestFit="1" customWidth="1"/>
    <col min="12" max="12" width="9.140625" style="1"/>
    <col min="13" max="13" width="10.140625" style="1" bestFit="1" customWidth="1"/>
    <col min="14" max="16384" width="9.140625" style="1"/>
  </cols>
  <sheetData>
    <row r="1" spans="1:13" ht="60.75" customHeight="1">
      <c r="A1" s="340"/>
      <c r="B1" s="341"/>
      <c r="C1" s="342"/>
      <c r="D1" s="342"/>
      <c r="E1" s="342"/>
      <c r="F1" s="342"/>
      <c r="G1" s="342"/>
      <c r="H1" s="343"/>
    </row>
    <row r="2" spans="1:13" ht="3.75" customHeight="1" thickBot="1">
      <c r="A2" s="344"/>
      <c r="B2" s="345"/>
      <c r="C2" s="345"/>
      <c r="D2" s="345"/>
      <c r="E2" s="345"/>
      <c r="F2" s="345"/>
      <c r="G2" s="345"/>
      <c r="H2" s="346"/>
    </row>
    <row r="3" spans="1:13" ht="20.100000000000001" customHeight="1" thickBot="1">
      <c r="A3" s="347" t="s">
        <v>0</v>
      </c>
      <c r="B3" s="348"/>
      <c r="C3" s="348"/>
      <c r="D3" s="348"/>
      <c r="E3" s="348"/>
      <c r="F3" s="348"/>
      <c r="G3" s="348"/>
      <c r="H3" s="349"/>
    </row>
    <row r="4" spans="1:13" ht="3.75" customHeight="1" thickBot="1">
      <c r="A4" s="267"/>
      <c r="B4" s="2"/>
      <c r="C4" s="2"/>
      <c r="D4" s="2"/>
      <c r="E4" s="2"/>
      <c r="F4" s="2"/>
      <c r="G4" s="2"/>
      <c r="H4" s="268"/>
    </row>
    <row r="5" spans="1:13" ht="20.100000000000001" customHeight="1">
      <c r="A5" s="329" t="s">
        <v>1</v>
      </c>
      <c r="B5" s="330"/>
      <c r="C5" s="330"/>
      <c r="D5" s="330"/>
      <c r="E5" s="331"/>
      <c r="F5" s="332" t="s">
        <v>2</v>
      </c>
      <c r="G5" s="333"/>
      <c r="H5" s="334"/>
    </row>
    <row r="6" spans="1:13" ht="20.100000000000001" customHeight="1">
      <c r="A6" s="311" t="s">
        <v>462</v>
      </c>
      <c r="B6" s="312"/>
      <c r="C6" s="312"/>
      <c r="D6" s="312"/>
      <c r="E6" s="313"/>
      <c r="F6" s="314" t="s">
        <v>175</v>
      </c>
      <c r="G6" s="315"/>
      <c r="H6" s="316"/>
    </row>
    <row r="7" spans="1:13" ht="25.5" customHeight="1">
      <c r="A7" s="317" t="s">
        <v>3</v>
      </c>
      <c r="B7" s="318"/>
      <c r="C7" s="318"/>
      <c r="D7" s="319"/>
      <c r="E7" s="315" t="s">
        <v>4</v>
      </c>
      <c r="F7" s="312"/>
      <c r="G7" s="312"/>
      <c r="H7" s="320"/>
    </row>
    <row r="8" spans="1:13" ht="20.100000000000001" customHeight="1">
      <c r="A8" s="311" t="s">
        <v>155</v>
      </c>
      <c r="B8" s="321"/>
      <c r="C8" s="321"/>
      <c r="D8" s="321"/>
      <c r="E8" s="322" t="s">
        <v>5</v>
      </c>
      <c r="F8" s="324" t="s">
        <v>6</v>
      </c>
      <c r="G8" s="3"/>
      <c r="H8" s="269" t="s">
        <v>7</v>
      </c>
    </row>
    <row r="9" spans="1:13" ht="20.100000000000001" customHeight="1" thickBot="1">
      <c r="A9" s="326" t="s">
        <v>463</v>
      </c>
      <c r="B9" s="327"/>
      <c r="C9" s="327"/>
      <c r="D9" s="328"/>
      <c r="E9" s="323"/>
      <c r="F9" s="325"/>
      <c r="G9" s="4"/>
      <c r="H9" s="270">
        <v>0.30170000000000002</v>
      </c>
      <c r="I9" s="257">
        <v>0.3</v>
      </c>
      <c r="J9" s="257"/>
      <c r="K9" s="257"/>
      <c r="L9" s="257"/>
      <c r="M9" s="257"/>
    </row>
    <row r="10" spans="1:13" ht="3.75" customHeight="1" thickBot="1">
      <c r="A10" s="335"/>
      <c r="B10" s="336"/>
      <c r="C10" s="336"/>
      <c r="D10" s="336"/>
      <c r="E10" s="336"/>
      <c r="F10" s="336"/>
      <c r="G10" s="336"/>
      <c r="H10" s="337"/>
      <c r="I10" s="257"/>
      <c r="J10" s="257"/>
      <c r="K10" s="257"/>
      <c r="L10" s="257"/>
      <c r="M10" s="257"/>
    </row>
    <row r="11" spans="1:13" ht="38.25">
      <c r="A11" s="271" t="s">
        <v>9</v>
      </c>
      <c r="B11" s="5" t="s">
        <v>10</v>
      </c>
      <c r="C11" s="5" t="s">
        <v>11</v>
      </c>
      <c r="D11" s="5" t="s">
        <v>12</v>
      </c>
      <c r="E11" s="5" t="s">
        <v>13</v>
      </c>
      <c r="F11" s="6" t="s">
        <v>14</v>
      </c>
      <c r="G11" s="6" t="s">
        <v>15</v>
      </c>
      <c r="H11" s="272" t="s">
        <v>16</v>
      </c>
      <c r="I11" s="257"/>
      <c r="J11" s="257"/>
      <c r="K11" s="257"/>
      <c r="L11" s="257"/>
      <c r="M11" s="257"/>
    </row>
    <row r="12" spans="1:13" ht="18.75" customHeight="1">
      <c r="A12" s="273">
        <v>1</v>
      </c>
      <c r="B12" s="7"/>
      <c r="C12" s="8" t="s">
        <v>17</v>
      </c>
      <c r="D12" s="9"/>
      <c r="E12" s="10"/>
      <c r="F12" s="11"/>
      <c r="G12" s="12">
        <f t="shared" ref="G12:G125" si="0">ROUND(F12+(F12*$H$9),2)</f>
        <v>0</v>
      </c>
      <c r="H12" s="274">
        <f>SUM(H13:H31)</f>
        <v>949905.36999999988</v>
      </c>
      <c r="I12" s="258">
        <f>SUM(H31:H31)</f>
        <v>71733.600000000006</v>
      </c>
      <c r="J12" s="257"/>
      <c r="K12" s="257" t="s">
        <v>18</v>
      </c>
      <c r="L12" s="257" t="s">
        <v>19</v>
      </c>
      <c r="M12" s="257" t="s">
        <v>20</v>
      </c>
    </row>
    <row r="13" spans="1:13" s="18" customFormat="1" ht="31.5" customHeight="1">
      <c r="A13" s="275" t="s">
        <v>21</v>
      </c>
      <c r="B13" s="13" t="s">
        <v>396</v>
      </c>
      <c r="C13" s="14" t="s">
        <v>397</v>
      </c>
      <c r="D13" s="15" t="s">
        <v>22</v>
      </c>
      <c r="E13" s="16">
        <v>1</v>
      </c>
      <c r="F13" s="17">
        <f>J137</f>
        <v>53704.68028</v>
      </c>
      <c r="G13" s="17">
        <f t="shared" si="0"/>
        <v>69907.38</v>
      </c>
      <c r="H13" s="276">
        <f>ROUND((E13*G13),2)</f>
        <v>69907.38</v>
      </c>
      <c r="I13" s="259"/>
      <c r="J13" s="260">
        <f>SUM(H13/2)</f>
        <v>34953.69</v>
      </c>
      <c r="K13" s="259">
        <f>J13+J27+J28</f>
        <v>154833.30600000001</v>
      </c>
      <c r="L13" s="259">
        <f>J27</f>
        <v>48146.016000000003</v>
      </c>
      <c r="M13" s="259">
        <f>J13+J27</f>
        <v>83099.706000000006</v>
      </c>
    </row>
    <row r="14" spans="1:13" s="18" customFormat="1" ht="31.5" customHeight="1">
      <c r="A14" s="275" t="s">
        <v>23</v>
      </c>
      <c r="B14" s="243" t="s">
        <v>144</v>
      </c>
      <c r="C14" s="244" t="s">
        <v>143</v>
      </c>
      <c r="D14" s="245" t="s">
        <v>24</v>
      </c>
      <c r="E14" s="118">
        <v>16</v>
      </c>
      <c r="F14" s="21">
        <v>800.95</v>
      </c>
      <c r="G14" s="21">
        <f t="shared" si="0"/>
        <v>1042.5999999999999</v>
      </c>
      <c r="H14" s="277">
        <f t="shared" ref="H14:H30" si="1">ROUND((E14*G14),2)</f>
        <v>16681.599999999999</v>
      </c>
      <c r="I14" s="259"/>
      <c r="J14" s="260"/>
      <c r="K14" s="259"/>
      <c r="L14" s="259"/>
      <c r="M14" s="259"/>
    </row>
    <row r="15" spans="1:13" s="18" customFormat="1" ht="64.5" customHeight="1">
      <c r="A15" s="275" t="s">
        <v>25</v>
      </c>
      <c r="B15" s="243" t="s">
        <v>151</v>
      </c>
      <c r="C15" s="244" t="s">
        <v>150</v>
      </c>
      <c r="D15" s="245" t="s">
        <v>24</v>
      </c>
      <c r="E15" s="118">
        <v>16</v>
      </c>
      <c r="F15" s="21">
        <v>894.62</v>
      </c>
      <c r="G15" s="21">
        <f t="shared" si="0"/>
        <v>1164.53</v>
      </c>
      <c r="H15" s="277">
        <f t="shared" si="1"/>
        <v>18632.48</v>
      </c>
      <c r="I15" s="259"/>
      <c r="J15" s="260"/>
      <c r="K15" s="259"/>
      <c r="L15" s="259"/>
      <c r="M15" s="259"/>
    </row>
    <row r="16" spans="1:13" s="18" customFormat="1" ht="31.5" customHeight="1">
      <c r="A16" s="275" t="s">
        <v>27</v>
      </c>
      <c r="B16" s="243" t="s">
        <v>153</v>
      </c>
      <c r="C16" s="244" t="s">
        <v>152</v>
      </c>
      <c r="D16" s="245" t="s">
        <v>24</v>
      </c>
      <c r="E16" s="118">
        <v>16</v>
      </c>
      <c r="F16" s="21">
        <v>754.19</v>
      </c>
      <c r="G16" s="21">
        <f t="shared" si="0"/>
        <v>981.73</v>
      </c>
      <c r="H16" s="277">
        <f t="shared" si="1"/>
        <v>15707.68</v>
      </c>
      <c r="I16" s="259"/>
      <c r="J16" s="260"/>
      <c r="K16" s="259"/>
      <c r="L16" s="259"/>
      <c r="M16" s="259"/>
    </row>
    <row r="17" spans="1:13" s="18" customFormat="1" ht="31.5" customHeight="1">
      <c r="A17" s="275" t="s">
        <v>29</v>
      </c>
      <c r="B17" s="174" t="s">
        <v>432</v>
      </c>
      <c r="C17" s="175" t="s">
        <v>433</v>
      </c>
      <c r="D17" s="165" t="s">
        <v>434</v>
      </c>
      <c r="E17" s="118">
        <v>2</v>
      </c>
      <c r="F17" s="21">
        <v>1333.13</v>
      </c>
      <c r="G17" s="21">
        <f t="shared" si="0"/>
        <v>1735.34</v>
      </c>
      <c r="H17" s="277">
        <f t="shared" si="1"/>
        <v>3470.68</v>
      </c>
      <c r="I17" s="259"/>
      <c r="J17" s="260"/>
      <c r="K17" s="259"/>
      <c r="L17" s="259"/>
      <c r="M17" s="259"/>
    </row>
    <row r="18" spans="1:13" s="18" customFormat="1" ht="19.5" customHeight="1">
      <c r="A18" s="275" t="s">
        <v>145</v>
      </c>
      <c r="B18" s="243" t="str">
        <f>[8]DRENAGEM!B15</f>
        <v>PROJ-EXE-075</v>
      </c>
      <c r="C18" s="244" t="str">
        <f>[8]DRENAGEM!C15</f>
        <v>PROJETO EXECUTIVO DE DRENAGEM PLUVIAL</v>
      </c>
      <c r="D18" s="245" t="str">
        <f>[8]DRENAGEM!D15</f>
        <v>PR A1</v>
      </c>
      <c r="E18" s="118">
        <v>30</v>
      </c>
      <c r="F18" s="21">
        <v>795.73</v>
      </c>
      <c r="G18" s="21">
        <f t="shared" si="0"/>
        <v>1035.8</v>
      </c>
      <c r="H18" s="277">
        <f t="shared" si="1"/>
        <v>31074</v>
      </c>
      <c r="I18" s="259"/>
      <c r="J18" s="260"/>
      <c r="K18" s="259"/>
      <c r="L18" s="259"/>
      <c r="M18" s="259"/>
    </row>
    <row r="19" spans="1:13" s="18" customFormat="1" ht="19.5" customHeight="1">
      <c r="A19" s="275" t="s">
        <v>146</v>
      </c>
      <c r="B19" s="243" t="str">
        <f>[8]DRENAGEM!B16</f>
        <v>IIO-TAP-026</v>
      </c>
      <c r="C19" s="244" t="str">
        <f>[8]DRENAGEM!C16</f>
        <v>TAPUME COM TELA DE POLIETILENO</v>
      </c>
      <c r="D19" s="245" t="str">
        <f>[8]DRENAGEM!D16</f>
        <v>M</v>
      </c>
      <c r="E19" s="118">
        <v>2876.9</v>
      </c>
      <c r="F19" s="21">
        <v>11.51</v>
      </c>
      <c r="G19" s="21">
        <f t="shared" si="0"/>
        <v>14.98</v>
      </c>
      <c r="H19" s="277">
        <f t="shared" si="1"/>
        <v>43095.96</v>
      </c>
      <c r="I19" s="259"/>
      <c r="J19" s="260"/>
      <c r="K19" s="259"/>
      <c r="L19" s="259"/>
      <c r="M19" s="259"/>
    </row>
    <row r="20" spans="1:13" s="18" customFormat="1" ht="19.5" customHeight="1">
      <c r="A20" s="275" t="s">
        <v>147</v>
      </c>
      <c r="B20" s="243" t="str">
        <f>[8]DRENAGEM!B17</f>
        <v>IIO-SIN-010</v>
      </c>
      <c r="C20" s="244" t="str">
        <f>[8]DRENAGEM!C17</f>
        <v>FITA ZEBRADA AMARELA PARA SINALIZAÇÃO L = 7 CM</v>
      </c>
      <c r="D20" s="245" t="str">
        <f>[8]DRENAGEM!D17</f>
        <v>M</v>
      </c>
      <c r="E20" s="118">
        <v>4710.3999999999996</v>
      </c>
      <c r="F20" s="21">
        <v>2.52</v>
      </c>
      <c r="G20" s="21">
        <f t="shared" si="0"/>
        <v>3.28</v>
      </c>
      <c r="H20" s="277">
        <f t="shared" si="1"/>
        <v>15450.11</v>
      </c>
      <c r="I20" s="259"/>
      <c r="J20" s="260"/>
      <c r="K20" s="259"/>
      <c r="L20" s="259"/>
      <c r="M20" s="259"/>
    </row>
    <row r="21" spans="1:13" s="18" customFormat="1" ht="19.5" customHeight="1">
      <c r="A21" s="275" t="s">
        <v>148</v>
      </c>
      <c r="B21" s="243" t="s">
        <v>346</v>
      </c>
      <c r="C21" s="244" t="str">
        <f>[8]DRENAGEM!C19</f>
        <v>LAUDO DE VISTORIA CAUTELAR  C/ EDIFICACAO &lt;=310M2</v>
      </c>
      <c r="D21" s="245" t="str">
        <f>[8]DRENAGEM!D19</f>
        <v>UNID.</v>
      </c>
      <c r="E21" s="118">
        <v>50</v>
      </c>
      <c r="F21" s="21">
        <v>1117.0021000000002</v>
      </c>
      <c r="G21" s="21">
        <f t="shared" si="0"/>
        <v>1454</v>
      </c>
      <c r="H21" s="277">
        <f t="shared" si="1"/>
        <v>72700</v>
      </c>
      <c r="I21" s="259"/>
      <c r="J21" s="260"/>
      <c r="K21" s="259"/>
      <c r="L21" s="259"/>
      <c r="M21" s="259"/>
    </row>
    <row r="22" spans="1:13" s="18" customFormat="1" ht="19.5" customHeight="1">
      <c r="A22" s="275" t="s">
        <v>149</v>
      </c>
      <c r="B22" s="243" t="str">
        <f>[8]CONTENÇÃO!B18</f>
        <v>SPT-MOB-015</v>
      </c>
      <c r="C22" s="244" t="str">
        <f>[8]CONTENÇÃO!C18</f>
        <v xml:space="preserve">MOBILIZAÇÃO E INSTALAÇÃO </v>
      </c>
      <c r="D22" s="245" t="str">
        <f>[8]CONTENÇÃO!D18</f>
        <v>UND</v>
      </c>
      <c r="E22" s="118">
        <v>1</v>
      </c>
      <c r="F22" s="21">
        <v>809</v>
      </c>
      <c r="G22" s="21">
        <f t="shared" si="0"/>
        <v>1053.08</v>
      </c>
      <c r="H22" s="277">
        <f t="shared" si="1"/>
        <v>1053.08</v>
      </c>
      <c r="I22" s="259"/>
      <c r="J22" s="260"/>
      <c r="K22" s="259"/>
      <c r="L22" s="259"/>
      <c r="M22" s="259"/>
    </row>
    <row r="23" spans="1:13" s="18" customFormat="1" ht="19.5" customHeight="1">
      <c r="A23" s="275" t="s">
        <v>310</v>
      </c>
      <c r="B23" s="243" t="str">
        <f>[8]CONTENÇÃO!B19</f>
        <v>SPT-SON-015</v>
      </c>
      <c r="C23" s="244" t="str">
        <f>[8]CONTENÇÃO!C19</f>
        <v>SONDAGEM A PERCUSSÃO</v>
      </c>
      <c r="D23" s="245" t="str">
        <f>[8]CONTENÇÃO!D19</f>
        <v>M</v>
      </c>
      <c r="E23" s="118">
        <v>100</v>
      </c>
      <c r="F23" s="21">
        <v>75.62</v>
      </c>
      <c r="G23" s="21">
        <f t="shared" si="0"/>
        <v>98.43</v>
      </c>
      <c r="H23" s="277">
        <f t="shared" si="1"/>
        <v>9843</v>
      </c>
      <c r="I23" s="259"/>
      <c r="J23" s="260"/>
      <c r="K23" s="259"/>
      <c r="L23" s="259"/>
      <c r="M23" s="259"/>
    </row>
    <row r="24" spans="1:13" s="18" customFormat="1" ht="19.5" customHeight="1">
      <c r="A24" s="275" t="s">
        <v>311</v>
      </c>
      <c r="B24" s="243" t="str">
        <f>[8]CONTENÇÃO!B20</f>
        <v>PROJ-EXE-045</v>
      </c>
      <c r="C24" s="244" t="str">
        <f>[8]CONTENÇÃO!C20</f>
        <v xml:space="preserve">PROJETO EXECUTIVO DE TERRAPLENAGEM - PLANTA </v>
      </c>
      <c r="D24" s="245" t="str">
        <f>[8]CONTENÇÃO!D20</f>
        <v>PR A1</v>
      </c>
      <c r="E24" s="118">
        <v>1</v>
      </c>
      <c r="F24" s="21">
        <v>692.26</v>
      </c>
      <c r="G24" s="21">
        <f t="shared" si="0"/>
        <v>901.11</v>
      </c>
      <c r="H24" s="277">
        <f t="shared" si="1"/>
        <v>901.11</v>
      </c>
      <c r="I24" s="259"/>
      <c r="J24" s="260"/>
      <c r="K24" s="259"/>
      <c r="L24" s="259"/>
      <c r="M24" s="259"/>
    </row>
    <row r="25" spans="1:13" s="18" customFormat="1" ht="19.5" customHeight="1">
      <c r="A25" s="275" t="s">
        <v>312</v>
      </c>
      <c r="B25" s="243" t="str">
        <f>[8]CONTENÇÃO!B21</f>
        <v xml:space="preserve">PROJ-EXE-060 </v>
      </c>
      <c r="C25" s="244" t="str">
        <f>[8]CONTENÇÃO!C21</f>
        <v>PROJETO EXECUTIVO DE TERRAPLENAGEM - SEÇÕES</v>
      </c>
      <c r="D25" s="245" t="str">
        <f>[8]CONTENÇÃO!D21</f>
        <v>PR A1</v>
      </c>
      <c r="E25" s="118">
        <v>1</v>
      </c>
      <c r="F25" s="21">
        <v>355.27</v>
      </c>
      <c r="G25" s="21">
        <f t="shared" si="0"/>
        <v>462.45</v>
      </c>
      <c r="H25" s="277">
        <f t="shared" si="1"/>
        <v>462.45</v>
      </c>
      <c r="I25" s="259"/>
      <c r="J25" s="260"/>
      <c r="K25" s="259"/>
      <c r="L25" s="259"/>
      <c r="M25" s="259"/>
    </row>
    <row r="26" spans="1:13" s="18" customFormat="1" ht="19.5" customHeight="1">
      <c r="A26" s="275" t="s">
        <v>371</v>
      </c>
      <c r="B26" s="243" t="str">
        <f>[8]CONTENÇÃO!B22</f>
        <v xml:space="preserve">PROJ-EXE-090 </v>
      </c>
      <c r="C26" s="244" t="str">
        <f>[8]CONTENÇÃO!C22</f>
        <v>PROJETO EXECUTIVO DE CALCULO ESTRUTURAL</v>
      </c>
      <c r="D26" s="245" t="str">
        <f>[8]CONTENÇÃO!D22</f>
        <v>PR A1</v>
      </c>
      <c r="E26" s="118">
        <v>4</v>
      </c>
      <c r="F26" s="21">
        <v>921.27</v>
      </c>
      <c r="G26" s="21">
        <f t="shared" si="0"/>
        <v>1199.22</v>
      </c>
      <c r="H26" s="277">
        <f t="shared" si="1"/>
        <v>4796.88</v>
      </c>
      <c r="I26" s="259"/>
      <c r="J26" s="260"/>
      <c r="K26" s="259"/>
      <c r="L26" s="259"/>
      <c r="M26" s="259"/>
    </row>
    <row r="27" spans="1:13" s="18" customFormat="1" ht="27.75" customHeight="1">
      <c r="A27" s="275" t="s">
        <v>372</v>
      </c>
      <c r="B27" s="246" t="s">
        <v>137</v>
      </c>
      <c r="C27" s="247" t="s">
        <v>138</v>
      </c>
      <c r="D27" s="248" t="s">
        <v>24</v>
      </c>
      <c r="E27" s="249">
        <v>16</v>
      </c>
      <c r="F27" s="250">
        <v>15428.69</v>
      </c>
      <c r="G27" s="21">
        <f t="shared" si="0"/>
        <v>20083.53</v>
      </c>
      <c r="H27" s="277">
        <f t="shared" si="1"/>
        <v>321336.48</v>
      </c>
      <c r="I27" s="259">
        <f>SUM(H27:H29)</f>
        <v>481460.16000000003</v>
      </c>
      <c r="J27" s="259">
        <f>SUM(I27/10)</f>
        <v>48146.016000000003</v>
      </c>
      <c r="K27" s="260"/>
      <c r="L27" s="260"/>
      <c r="M27" s="260"/>
    </row>
    <row r="28" spans="1:13" s="18" customFormat="1" ht="28.5" customHeight="1">
      <c r="A28" s="275" t="s">
        <v>373</v>
      </c>
      <c r="B28" s="251" t="s">
        <v>139</v>
      </c>
      <c r="C28" s="252" t="s">
        <v>26</v>
      </c>
      <c r="D28" s="245" t="s">
        <v>24</v>
      </c>
      <c r="E28" s="118">
        <v>16</v>
      </c>
      <c r="F28" s="253">
        <v>5204.01</v>
      </c>
      <c r="G28" s="21">
        <f t="shared" si="0"/>
        <v>6774.06</v>
      </c>
      <c r="H28" s="277">
        <f t="shared" si="1"/>
        <v>108384.96000000001</v>
      </c>
      <c r="I28" s="259"/>
      <c r="J28" s="259">
        <f>H31</f>
        <v>71733.600000000006</v>
      </c>
      <c r="K28" s="260"/>
      <c r="L28" s="260"/>
      <c r="M28" s="260"/>
    </row>
    <row r="29" spans="1:13" s="18" customFormat="1" ht="23.25" customHeight="1">
      <c r="A29" s="275" t="s">
        <v>374</v>
      </c>
      <c r="B29" s="243">
        <v>93566</v>
      </c>
      <c r="C29" s="244" t="s">
        <v>140</v>
      </c>
      <c r="D29" s="245" t="s">
        <v>24</v>
      </c>
      <c r="E29" s="118">
        <v>16</v>
      </c>
      <c r="F29" s="21">
        <v>2484.19</v>
      </c>
      <c r="G29" s="21">
        <f t="shared" si="0"/>
        <v>3233.67</v>
      </c>
      <c r="H29" s="277">
        <f t="shared" si="1"/>
        <v>51738.720000000001</v>
      </c>
      <c r="I29" s="259"/>
      <c r="J29" s="260"/>
      <c r="K29" s="260"/>
      <c r="L29" s="260"/>
      <c r="M29" s="260"/>
    </row>
    <row r="30" spans="1:13" s="18" customFormat="1" ht="23.25" customHeight="1">
      <c r="A30" s="275" t="s">
        <v>375</v>
      </c>
      <c r="B30" s="243" t="s">
        <v>141</v>
      </c>
      <c r="C30" s="244" t="s">
        <v>142</v>
      </c>
      <c r="D30" s="245" t="s">
        <v>24</v>
      </c>
      <c r="E30" s="118">
        <v>16</v>
      </c>
      <c r="F30" s="21">
        <v>4462.2</v>
      </c>
      <c r="G30" s="21">
        <f t="shared" si="0"/>
        <v>5808.45</v>
      </c>
      <c r="H30" s="277">
        <f t="shared" si="1"/>
        <v>92935.2</v>
      </c>
      <c r="I30" s="259"/>
      <c r="J30" s="260"/>
      <c r="K30" s="260"/>
      <c r="L30" s="260"/>
      <c r="M30" s="260"/>
    </row>
    <row r="31" spans="1:13" ht="19.5" customHeight="1">
      <c r="A31" s="275" t="s">
        <v>443</v>
      </c>
      <c r="B31" s="180" t="str">
        <f>[8]DRENAGEM!B18</f>
        <v>01.03.02</v>
      </c>
      <c r="C31" s="254" t="str">
        <f>[8]DRENAGEM!C18</f>
        <v>PLACA DE OBRA EM LONA IMPRESSAO DIGITAL</v>
      </c>
      <c r="D31" s="245" t="str">
        <f>[8]DRENAGEM!D18</f>
        <v>M2</v>
      </c>
      <c r="E31" s="255">
        <v>270</v>
      </c>
      <c r="F31" s="278">
        <v>204.1</v>
      </c>
      <c r="G31" s="21">
        <f t="shared" si="0"/>
        <v>265.68</v>
      </c>
      <c r="H31" s="277">
        <f>ROUND((E31*G31),2)</f>
        <v>71733.600000000006</v>
      </c>
      <c r="I31" s="258"/>
      <c r="J31" s="257">
        <f>6*18</f>
        <v>108</v>
      </c>
      <c r="K31" s="257"/>
      <c r="L31" s="257"/>
      <c r="M31" s="257"/>
    </row>
    <row r="32" spans="1:13" ht="15" customHeight="1">
      <c r="A32" s="273">
        <v>2</v>
      </c>
      <c r="B32" s="7"/>
      <c r="C32" s="8" t="s">
        <v>30</v>
      </c>
      <c r="D32" s="9"/>
      <c r="E32" s="10"/>
      <c r="F32" s="19"/>
      <c r="G32" s="19">
        <f t="shared" si="0"/>
        <v>0</v>
      </c>
      <c r="H32" s="274">
        <f>SUM(H33:H52)</f>
        <v>3263701.0499999993</v>
      </c>
      <c r="I32" s="258"/>
      <c r="J32" s="257"/>
      <c r="K32" s="257"/>
      <c r="L32" s="257"/>
      <c r="M32" s="257"/>
    </row>
    <row r="33" spans="1:13" ht="28.5" customHeight="1">
      <c r="A33" s="275" t="s">
        <v>31</v>
      </c>
      <c r="B33" s="113" t="s">
        <v>32</v>
      </c>
      <c r="C33" s="114" t="s">
        <v>376</v>
      </c>
      <c r="D33" s="115" t="s">
        <v>33</v>
      </c>
      <c r="E33" s="118">
        <v>240068.5</v>
      </c>
      <c r="F33" s="21">
        <v>0.42</v>
      </c>
      <c r="G33" s="21">
        <f t="shared" si="0"/>
        <v>0.55000000000000004</v>
      </c>
      <c r="H33" s="277">
        <f>ROUND((E33*G33),2)</f>
        <v>132037.68</v>
      </c>
      <c r="I33" s="258"/>
      <c r="J33" s="257"/>
      <c r="K33" s="257"/>
      <c r="L33" s="257"/>
      <c r="M33" s="257"/>
    </row>
    <row r="34" spans="1:13" ht="28.5" customHeight="1">
      <c r="A34" s="275" t="s">
        <v>34</v>
      </c>
      <c r="B34" s="174" t="s">
        <v>435</v>
      </c>
      <c r="C34" s="175" t="s">
        <v>436</v>
      </c>
      <c r="D34" s="165" t="s">
        <v>33</v>
      </c>
      <c r="E34" s="118">
        <v>437.5</v>
      </c>
      <c r="F34" s="21">
        <v>1.17</v>
      </c>
      <c r="G34" s="21">
        <f t="shared" si="0"/>
        <v>1.52</v>
      </c>
      <c r="H34" s="277">
        <f>ROUND((E34*G34),2)</f>
        <v>665</v>
      </c>
      <c r="I34" s="258"/>
      <c r="J34" s="257"/>
      <c r="K34" s="257"/>
      <c r="L34" s="257"/>
      <c r="M34" s="257"/>
    </row>
    <row r="35" spans="1:13" ht="32.25" customHeight="1">
      <c r="A35" s="275" t="s">
        <v>38</v>
      </c>
      <c r="B35" s="113" t="s">
        <v>35</v>
      </c>
      <c r="C35" s="114" t="s">
        <v>36</v>
      </c>
      <c r="D35" s="115" t="s">
        <v>37</v>
      </c>
      <c r="E35" s="118">
        <v>111769.85</v>
      </c>
      <c r="F35" s="21">
        <v>4.17</v>
      </c>
      <c r="G35" s="21">
        <f t="shared" si="0"/>
        <v>5.43</v>
      </c>
      <c r="H35" s="277">
        <f>ROUND((E35*G35),2)</f>
        <v>606910.29</v>
      </c>
      <c r="I35" s="258"/>
      <c r="J35" s="257"/>
      <c r="K35" s="257"/>
      <c r="L35" s="257"/>
      <c r="M35" s="257"/>
    </row>
    <row r="36" spans="1:13" ht="23.25" customHeight="1">
      <c r="A36" s="275" t="s">
        <v>41</v>
      </c>
      <c r="B36" s="115" t="s">
        <v>177</v>
      </c>
      <c r="C36" s="114" t="s">
        <v>178</v>
      </c>
      <c r="D36" s="189" t="s">
        <v>69</v>
      </c>
      <c r="E36" s="172">
        <v>8388.4</v>
      </c>
      <c r="F36" s="21">
        <v>1.74</v>
      </c>
      <c r="G36" s="21">
        <f t="shared" si="0"/>
        <v>2.2599999999999998</v>
      </c>
      <c r="H36" s="277">
        <f>ROUND((E36*G36),2)</f>
        <v>18957.78</v>
      </c>
      <c r="I36" s="258"/>
      <c r="J36" s="261">
        <f>E36*F36</f>
        <v>14595.815999999999</v>
      </c>
      <c r="K36" s="257"/>
      <c r="L36" s="257"/>
      <c r="M36" s="257"/>
    </row>
    <row r="37" spans="1:13" ht="23.25" customHeight="1">
      <c r="A37" s="275" t="s">
        <v>158</v>
      </c>
      <c r="B37" s="115" t="s">
        <v>179</v>
      </c>
      <c r="C37" s="114" t="s">
        <v>180</v>
      </c>
      <c r="D37" s="189" t="s">
        <v>47</v>
      </c>
      <c r="E37" s="172">
        <v>7707.2599999999993</v>
      </c>
      <c r="F37" s="21">
        <v>3.3</v>
      </c>
      <c r="G37" s="21">
        <f t="shared" si="0"/>
        <v>4.3</v>
      </c>
      <c r="H37" s="277">
        <f t="shared" ref="H37:H52" si="2">ROUND((E37*G37),2)</f>
        <v>33141.22</v>
      </c>
      <c r="I37" s="258"/>
      <c r="J37" s="261"/>
      <c r="K37" s="257"/>
      <c r="L37" s="257"/>
      <c r="M37" s="257"/>
    </row>
    <row r="38" spans="1:13" ht="23.25" customHeight="1">
      <c r="A38" s="275" t="s">
        <v>159</v>
      </c>
      <c r="B38" s="169" t="s">
        <v>181</v>
      </c>
      <c r="C38" s="170" t="s">
        <v>182</v>
      </c>
      <c r="D38" s="171" t="s">
        <v>47</v>
      </c>
      <c r="E38" s="187">
        <v>4710.9920000000011</v>
      </c>
      <c r="F38" s="188">
        <v>4.18</v>
      </c>
      <c r="G38" s="188">
        <f t="shared" si="0"/>
        <v>5.44</v>
      </c>
      <c r="H38" s="277">
        <f t="shared" si="2"/>
        <v>25627.8</v>
      </c>
      <c r="I38" s="258"/>
      <c r="J38" s="261"/>
      <c r="K38" s="257"/>
      <c r="L38" s="257"/>
      <c r="M38" s="257"/>
    </row>
    <row r="39" spans="1:13" ht="28.5" customHeight="1">
      <c r="A39" s="275" t="s">
        <v>162</v>
      </c>
      <c r="B39" s="148" t="s">
        <v>183</v>
      </c>
      <c r="C39" s="149" t="s">
        <v>184</v>
      </c>
      <c r="D39" s="140" t="s">
        <v>47</v>
      </c>
      <c r="E39" s="172">
        <v>7024.1857541666677</v>
      </c>
      <c r="F39" s="21">
        <v>15.99</v>
      </c>
      <c r="G39" s="21">
        <f t="shared" si="0"/>
        <v>20.81</v>
      </c>
      <c r="H39" s="277">
        <f t="shared" si="2"/>
        <v>146173.31</v>
      </c>
      <c r="I39" s="258"/>
      <c r="J39" s="261"/>
      <c r="K39" s="257"/>
      <c r="L39" s="257"/>
      <c r="M39" s="257"/>
    </row>
    <row r="40" spans="1:13" ht="28.5" customHeight="1">
      <c r="A40" s="275" t="s">
        <v>163</v>
      </c>
      <c r="B40" s="148" t="s">
        <v>39</v>
      </c>
      <c r="C40" s="149" t="s">
        <v>40</v>
      </c>
      <c r="D40" s="140" t="s">
        <v>47</v>
      </c>
      <c r="E40" s="172">
        <v>99331.356154166671</v>
      </c>
      <c r="F40" s="21">
        <v>1.67</v>
      </c>
      <c r="G40" s="21">
        <f t="shared" si="0"/>
        <v>2.17</v>
      </c>
      <c r="H40" s="277">
        <f t="shared" si="2"/>
        <v>215549.04</v>
      </c>
      <c r="I40" s="258"/>
      <c r="J40" s="261"/>
      <c r="K40" s="257"/>
      <c r="L40" s="257"/>
      <c r="M40" s="257"/>
    </row>
    <row r="41" spans="1:13" ht="28.5" customHeight="1">
      <c r="A41" s="275" t="s">
        <v>164</v>
      </c>
      <c r="B41" s="148" t="s">
        <v>185</v>
      </c>
      <c r="C41" s="149" t="s">
        <v>186</v>
      </c>
      <c r="D41" s="140" t="s">
        <v>187</v>
      </c>
      <c r="E41" s="172">
        <v>730573.9382633334</v>
      </c>
      <c r="F41" s="21">
        <v>2.04</v>
      </c>
      <c r="G41" s="21">
        <f t="shared" si="0"/>
        <v>2.66</v>
      </c>
      <c r="H41" s="277">
        <f t="shared" si="2"/>
        <v>1943326.68</v>
      </c>
      <c r="I41" s="258"/>
      <c r="J41" s="261"/>
      <c r="K41" s="257"/>
      <c r="L41" s="257"/>
      <c r="M41" s="257"/>
    </row>
    <row r="42" spans="1:13" ht="28.5" customHeight="1">
      <c r="A42" s="275" t="s">
        <v>165</v>
      </c>
      <c r="B42" s="180" t="s">
        <v>437</v>
      </c>
      <c r="C42" s="228" t="s">
        <v>438</v>
      </c>
      <c r="D42" s="229" t="s">
        <v>37</v>
      </c>
      <c r="E42" s="172">
        <v>218.75</v>
      </c>
      <c r="F42" s="21">
        <v>17.54</v>
      </c>
      <c r="G42" s="21">
        <f t="shared" si="0"/>
        <v>22.83</v>
      </c>
      <c r="H42" s="277">
        <f t="shared" si="2"/>
        <v>4994.0600000000004</v>
      </c>
      <c r="I42" s="258"/>
      <c r="J42" s="261"/>
      <c r="K42" s="257"/>
      <c r="L42" s="257"/>
      <c r="M42" s="257"/>
    </row>
    <row r="43" spans="1:13" ht="28.5" customHeight="1">
      <c r="A43" s="275" t="s">
        <v>166</v>
      </c>
      <c r="B43" s="150" t="s">
        <v>188</v>
      </c>
      <c r="C43" s="143" t="s">
        <v>189</v>
      </c>
      <c r="D43" s="151" t="s">
        <v>33</v>
      </c>
      <c r="E43" s="172">
        <v>3990.4000000000005</v>
      </c>
      <c r="F43" s="21">
        <v>9.26</v>
      </c>
      <c r="G43" s="21">
        <f t="shared" si="0"/>
        <v>12.05</v>
      </c>
      <c r="H43" s="277">
        <f t="shared" si="2"/>
        <v>48084.32</v>
      </c>
      <c r="I43" s="258"/>
      <c r="J43" s="261"/>
      <c r="K43" s="257"/>
      <c r="L43" s="257"/>
      <c r="M43" s="257"/>
    </row>
    <row r="44" spans="1:13" ht="26.25" customHeight="1">
      <c r="A44" s="275" t="s">
        <v>167</v>
      </c>
      <c r="B44" s="138" t="s">
        <v>190</v>
      </c>
      <c r="C44" s="139" t="s">
        <v>191</v>
      </c>
      <c r="D44" s="151" t="s">
        <v>37</v>
      </c>
      <c r="E44" s="172">
        <v>454.37</v>
      </c>
      <c r="F44" s="21">
        <v>35.17</v>
      </c>
      <c r="G44" s="21">
        <f t="shared" si="0"/>
        <v>45.78</v>
      </c>
      <c r="H44" s="277">
        <f t="shared" si="2"/>
        <v>20801.060000000001</v>
      </c>
      <c r="I44" s="258"/>
      <c r="J44" s="261"/>
      <c r="K44" s="257"/>
      <c r="L44" s="257"/>
      <c r="M44" s="257"/>
    </row>
    <row r="45" spans="1:13" ht="26.25" customHeight="1">
      <c r="A45" s="275" t="s">
        <v>168</v>
      </c>
      <c r="B45" s="174" t="s">
        <v>341</v>
      </c>
      <c r="C45" s="175" t="s">
        <v>342</v>
      </c>
      <c r="D45" s="140" t="s">
        <v>47</v>
      </c>
      <c r="E45" s="172">
        <v>18.48</v>
      </c>
      <c r="F45" s="21">
        <v>46.76</v>
      </c>
      <c r="G45" s="21">
        <f t="shared" si="0"/>
        <v>60.87</v>
      </c>
      <c r="H45" s="277">
        <f t="shared" si="2"/>
        <v>1124.8800000000001</v>
      </c>
      <c r="I45" s="258"/>
      <c r="J45" s="261"/>
      <c r="K45" s="257"/>
      <c r="L45" s="257"/>
      <c r="M45" s="257"/>
    </row>
    <row r="46" spans="1:13" ht="28.5" customHeight="1">
      <c r="A46" s="275" t="s">
        <v>169</v>
      </c>
      <c r="B46" s="148" t="s">
        <v>192</v>
      </c>
      <c r="C46" s="149" t="s">
        <v>193</v>
      </c>
      <c r="D46" s="151" t="s">
        <v>37</v>
      </c>
      <c r="E46" s="172">
        <v>108.42000000000002</v>
      </c>
      <c r="F46" s="21">
        <v>14.59</v>
      </c>
      <c r="G46" s="21">
        <f t="shared" si="0"/>
        <v>18.989999999999998</v>
      </c>
      <c r="H46" s="277">
        <f t="shared" si="2"/>
        <v>2058.9</v>
      </c>
      <c r="I46" s="258"/>
      <c r="J46" s="261"/>
      <c r="K46" s="257"/>
      <c r="L46" s="257"/>
      <c r="M46" s="257"/>
    </row>
    <row r="47" spans="1:13" ht="28.5" customHeight="1">
      <c r="A47" s="275" t="s">
        <v>170</v>
      </c>
      <c r="B47" s="148" t="s">
        <v>194</v>
      </c>
      <c r="C47" s="149" t="s">
        <v>195</v>
      </c>
      <c r="D47" s="140" t="s">
        <v>33</v>
      </c>
      <c r="E47" s="172">
        <v>10.530000000000001</v>
      </c>
      <c r="F47" s="21">
        <v>4.38</v>
      </c>
      <c r="G47" s="21">
        <f t="shared" si="0"/>
        <v>5.7</v>
      </c>
      <c r="H47" s="277">
        <f t="shared" si="2"/>
        <v>60.02</v>
      </c>
      <c r="I47" s="258"/>
      <c r="J47" s="261"/>
      <c r="K47" s="257"/>
      <c r="L47" s="257"/>
      <c r="M47" s="257"/>
    </row>
    <row r="48" spans="1:13" ht="28.5" customHeight="1">
      <c r="A48" s="275" t="s">
        <v>171</v>
      </c>
      <c r="B48" s="181" t="s">
        <v>343</v>
      </c>
      <c r="C48" s="182" t="s">
        <v>344</v>
      </c>
      <c r="D48" s="176" t="s">
        <v>47</v>
      </c>
      <c r="E48" s="172">
        <v>493.75049750000011</v>
      </c>
      <c r="F48" s="21">
        <v>11.16</v>
      </c>
      <c r="G48" s="21">
        <f t="shared" si="0"/>
        <v>14.53</v>
      </c>
      <c r="H48" s="277">
        <f t="shared" si="2"/>
        <v>7174.19</v>
      </c>
      <c r="I48" s="258"/>
      <c r="J48" s="261"/>
      <c r="K48" s="257"/>
      <c r="L48" s="257"/>
      <c r="M48" s="257"/>
    </row>
    <row r="49" spans="1:13" ht="23.25" customHeight="1">
      <c r="A49" s="275" t="s">
        <v>172</v>
      </c>
      <c r="B49" s="148" t="s">
        <v>196</v>
      </c>
      <c r="C49" s="153" t="s">
        <v>197</v>
      </c>
      <c r="D49" s="140" t="s">
        <v>69</v>
      </c>
      <c r="E49" s="172">
        <v>50</v>
      </c>
      <c r="F49" s="21">
        <v>5.85</v>
      </c>
      <c r="G49" s="21">
        <f t="shared" si="0"/>
        <v>7.61</v>
      </c>
      <c r="H49" s="277">
        <f t="shared" si="2"/>
        <v>380.5</v>
      </c>
      <c r="I49" s="258"/>
      <c r="J49" s="261"/>
      <c r="K49" s="257"/>
      <c r="L49" s="257"/>
      <c r="M49" s="257"/>
    </row>
    <row r="50" spans="1:13" ht="31.5" customHeight="1">
      <c r="A50" s="275" t="s">
        <v>173</v>
      </c>
      <c r="B50" s="148" t="s">
        <v>198</v>
      </c>
      <c r="C50" s="153" t="s">
        <v>199</v>
      </c>
      <c r="D50" s="154" t="s">
        <v>33</v>
      </c>
      <c r="E50" s="172">
        <v>217.14000000000001</v>
      </c>
      <c r="F50" s="21">
        <v>9.25</v>
      </c>
      <c r="G50" s="21">
        <f t="shared" si="0"/>
        <v>12.04</v>
      </c>
      <c r="H50" s="277">
        <f t="shared" si="2"/>
        <v>2614.37</v>
      </c>
      <c r="I50" s="258"/>
      <c r="J50" s="261"/>
      <c r="K50" s="257"/>
      <c r="L50" s="257"/>
      <c r="M50" s="257"/>
    </row>
    <row r="51" spans="1:13" ht="31.5" customHeight="1">
      <c r="A51" s="275" t="s">
        <v>174</v>
      </c>
      <c r="B51" s="148" t="s">
        <v>201</v>
      </c>
      <c r="C51" s="155" t="s">
        <v>202</v>
      </c>
      <c r="D51" s="151" t="s">
        <v>37</v>
      </c>
      <c r="E51" s="172">
        <v>5.4960000000000004</v>
      </c>
      <c r="F51" s="21">
        <v>61.27</v>
      </c>
      <c r="G51" s="21">
        <f t="shared" si="0"/>
        <v>79.760000000000005</v>
      </c>
      <c r="H51" s="277">
        <f t="shared" si="2"/>
        <v>438.36</v>
      </c>
      <c r="I51" s="258"/>
      <c r="J51" s="261"/>
      <c r="K51" s="257"/>
      <c r="L51" s="257"/>
      <c r="M51" s="257"/>
    </row>
    <row r="52" spans="1:13" ht="21" customHeight="1">
      <c r="A52" s="275" t="s">
        <v>444</v>
      </c>
      <c r="B52" s="148" t="s">
        <v>204</v>
      </c>
      <c r="C52" s="155" t="s">
        <v>205</v>
      </c>
      <c r="D52" s="151" t="s">
        <v>37</v>
      </c>
      <c r="E52" s="172">
        <v>2574.8000000000002</v>
      </c>
      <c r="F52" s="21">
        <v>15.99</v>
      </c>
      <c r="G52" s="21">
        <f t="shared" si="0"/>
        <v>20.81</v>
      </c>
      <c r="H52" s="277">
        <f t="shared" si="2"/>
        <v>53581.59</v>
      </c>
      <c r="I52" s="258"/>
      <c r="J52" s="261">
        <f>E52*F52</f>
        <v>41171.052000000003</v>
      </c>
      <c r="K52" s="257"/>
      <c r="L52" s="257"/>
      <c r="M52" s="257"/>
    </row>
    <row r="53" spans="1:13" ht="15" customHeight="1">
      <c r="A53" s="273">
        <v>3</v>
      </c>
      <c r="B53" s="7"/>
      <c r="C53" s="8" t="s">
        <v>206</v>
      </c>
      <c r="D53" s="9"/>
      <c r="E53" s="22"/>
      <c r="F53" s="19"/>
      <c r="G53" s="19">
        <f t="shared" si="0"/>
        <v>0</v>
      </c>
      <c r="H53" s="274">
        <f>SUM(H54:H92)</f>
        <v>3806612.9100000015</v>
      </c>
      <c r="I53" s="258"/>
      <c r="J53" s="261">
        <f>E53*F53</f>
        <v>0</v>
      </c>
      <c r="K53" s="257"/>
      <c r="L53" s="257"/>
      <c r="M53" s="257"/>
    </row>
    <row r="54" spans="1:13" ht="29.25" customHeight="1">
      <c r="A54" s="275" t="s">
        <v>43</v>
      </c>
      <c r="B54" s="156" t="s">
        <v>207</v>
      </c>
      <c r="C54" s="157" t="s">
        <v>208</v>
      </c>
      <c r="D54" s="158" t="s">
        <v>69</v>
      </c>
      <c r="E54" s="20">
        <v>980</v>
      </c>
      <c r="F54" s="23">
        <v>126.52</v>
      </c>
      <c r="G54" s="24">
        <f t="shared" si="0"/>
        <v>164.69</v>
      </c>
      <c r="H54" s="279">
        <f>ROUND((E54*G54),2)</f>
        <v>161396.20000000001</v>
      </c>
      <c r="I54" s="258"/>
      <c r="J54" s="261">
        <f>E54*F54</f>
        <v>123989.59999999999</v>
      </c>
      <c r="K54" s="257"/>
      <c r="L54" s="257"/>
      <c r="M54" s="257"/>
    </row>
    <row r="55" spans="1:13" ht="29.25" customHeight="1">
      <c r="A55" s="275" t="s">
        <v>45</v>
      </c>
      <c r="B55" s="159" t="s">
        <v>209</v>
      </c>
      <c r="C55" s="149" t="s">
        <v>210</v>
      </c>
      <c r="D55" s="158" t="s">
        <v>69</v>
      </c>
      <c r="E55" s="20">
        <v>1318</v>
      </c>
      <c r="F55" s="23">
        <v>209.05</v>
      </c>
      <c r="G55" s="24">
        <f t="shared" si="0"/>
        <v>272.12</v>
      </c>
      <c r="H55" s="279">
        <f t="shared" ref="H55:H125" si="3">ROUND((E55*G55),2)</f>
        <v>358654.16</v>
      </c>
      <c r="I55" s="258"/>
      <c r="J55" s="261"/>
      <c r="K55" s="257"/>
      <c r="L55" s="257"/>
      <c r="M55" s="257"/>
    </row>
    <row r="56" spans="1:13" ht="29.25" customHeight="1">
      <c r="A56" s="275" t="s">
        <v>46</v>
      </c>
      <c r="B56" s="159" t="s">
        <v>211</v>
      </c>
      <c r="C56" s="149" t="s">
        <v>212</v>
      </c>
      <c r="D56" s="158" t="s">
        <v>69</v>
      </c>
      <c r="E56" s="20">
        <v>775</v>
      </c>
      <c r="F56" s="23">
        <v>301.98</v>
      </c>
      <c r="G56" s="24">
        <f t="shared" si="0"/>
        <v>393.09</v>
      </c>
      <c r="H56" s="279">
        <f t="shared" si="3"/>
        <v>304644.75</v>
      </c>
      <c r="I56" s="258"/>
      <c r="J56" s="261"/>
      <c r="K56" s="257"/>
      <c r="L56" s="257"/>
      <c r="M56" s="257"/>
    </row>
    <row r="57" spans="1:13" ht="29.25" customHeight="1">
      <c r="A57" s="275" t="s">
        <v>48</v>
      </c>
      <c r="B57" s="160" t="s">
        <v>213</v>
      </c>
      <c r="C57" s="149" t="s">
        <v>214</v>
      </c>
      <c r="D57" s="158" t="s">
        <v>69</v>
      </c>
      <c r="E57" s="20">
        <v>486</v>
      </c>
      <c r="F57" s="23">
        <v>536.82000000000005</v>
      </c>
      <c r="G57" s="24">
        <f t="shared" si="0"/>
        <v>698.78</v>
      </c>
      <c r="H57" s="279">
        <f t="shared" si="3"/>
        <v>339607.08</v>
      </c>
      <c r="I57" s="258"/>
      <c r="J57" s="261"/>
      <c r="K57" s="257"/>
      <c r="L57" s="257"/>
      <c r="M57" s="257"/>
    </row>
    <row r="58" spans="1:13" ht="29.25" customHeight="1">
      <c r="A58" s="275" t="s">
        <v>50</v>
      </c>
      <c r="B58" s="148" t="s">
        <v>215</v>
      </c>
      <c r="C58" s="149" t="s">
        <v>216</v>
      </c>
      <c r="D58" s="140" t="s">
        <v>69</v>
      </c>
      <c r="E58" s="20">
        <v>902</v>
      </c>
      <c r="F58" s="23">
        <v>753.45</v>
      </c>
      <c r="G58" s="24">
        <f t="shared" si="0"/>
        <v>980.77</v>
      </c>
      <c r="H58" s="307">
        <f t="shared" si="3"/>
        <v>884654.54</v>
      </c>
      <c r="I58" s="258"/>
      <c r="J58" s="261"/>
      <c r="K58" s="257"/>
      <c r="L58" s="257"/>
      <c r="M58" s="257"/>
    </row>
    <row r="59" spans="1:13" ht="29.25" customHeight="1">
      <c r="A59" s="275" t="s">
        <v>52</v>
      </c>
      <c r="B59" s="150" t="s">
        <v>217</v>
      </c>
      <c r="C59" s="161" t="s">
        <v>218</v>
      </c>
      <c r="D59" s="162" t="s">
        <v>37</v>
      </c>
      <c r="E59" s="20">
        <v>2868.3166000000001</v>
      </c>
      <c r="F59" s="23">
        <v>84.86</v>
      </c>
      <c r="G59" s="24">
        <f t="shared" si="0"/>
        <v>110.46</v>
      </c>
      <c r="H59" s="279">
        <f t="shared" si="3"/>
        <v>316834.25</v>
      </c>
      <c r="I59" s="258"/>
      <c r="J59" s="261"/>
      <c r="K59" s="257"/>
      <c r="L59" s="257"/>
      <c r="M59" s="257"/>
    </row>
    <row r="60" spans="1:13" ht="29.25" customHeight="1">
      <c r="A60" s="275" t="s">
        <v>55</v>
      </c>
      <c r="B60" s="150" t="s">
        <v>219</v>
      </c>
      <c r="C60" s="163" t="s">
        <v>220</v>
      </c>
      <c r="D60" s="140" t="s">
        <v>22</v>
      </c>
      <c r="E60" s="20">
        <v>30</v>
      </c>
      <c r="F60" s="23">
        <v>1368.53</v>
      </c>
      <c r="G60" s="24">
        <f t="shared" si="0"/>
        <v>1781.42</v>
      </c>
      <c r="H60" s="279">
        <f t="shared" si="3"/>
        <v>53442.6</v>
      </c>
      <c r="I60" s="258"/>
      <c r="J60" s="261"/>
      <c r="K60" s="257"/>
      <c r="L60" s="257"/>
      <c r="M60" s="257"/>
    </row>
    <row r="61" spans="1:13" ht="29.25" customHeight="1">
      <c r="A61" s="275" t="s">
        <v>57</v>
      </c>
      <c r="B61" s="150" t="s">
        <v>221</v>
      </c>
      <c r="C61" s="163" t="s">
        <v>222</v>
      </c>
      <c r="D61" s="140" t="s">
        <v>22</v>
      </c>
      <c r="E61" s="20">
        <v>8</v>
      </c>
      <c r="F61" s="23">
        <v>1608</v>
      </c>
      <c r="G61" s="24">
        <f t="shared" si="0"/>
        <v>2093.13</v>
      </c>
      <c r="H61" s="279">
        <f t="shared" si="3"/>
        <v>16745.04</v>
      </c>
      <c r="I61" s="258"/>
      <c r="J61" s="261"/>
      <c r="K61" s="257"/>
      <c r="L61" s="257"/>
      <c r="M61" s="257"/>
    </row>
    <row r="62" spans="1:13" ht="29.25" customHeight="1">
      <c r="A62" s="275" t="s">
        <v>59</v>
      </c>
      <c r="B62" s="150" t="s">
        <v>223</v>
      </c>
      <c r="C62" s="161" t="s">
        <v>224</v>
      </c>
      <c r="D62" s="140" t="s">
        <v>22</v>
      </c>
      <c r="E62" s="20">
        <v>8</v>
      </c>
      <c r="F62" s="23">
        <v>2482.11</v>
      </c>
      <c r="G62" s="24">
        <f t="shared" si="0"/>
        <v>3230.96</v>
      </c>
      <c r="H62" s="279">
        <f t="shared" si="3"/>
        <v>25847.68</v>
      </c>
      <c r="I62" s="258"/>
      <c r="J62" s="261"/>
      <c r="K62" s="257"/>
      <c r="L62" s="257"/>
      <c r="M62" s="257"/>
    </row>
    <row r="63" spans="1:13" ht="29.25" customHeight="1">
      <c r="A63" s="275" t="s">
        <v>60</v>
      </c>
      <c r="B63" s="150" t="s">
        <v>225</v>
      </c>
      <c r="C63" s="161" t="s">
        <v>226</v>
      </c>
      <c r="D63" s="140" t="s">
        <v>22</v>
      </c>
      <c r="E63" s="20">
        <v>1</v>
      </c>
      <c r="F63" s="23">
        <v>2677.63</v>
      </c>
      <c r="G63" s="24">
        <f t="shared" si="0"/>
        <v>3485.47</v>
      </c>
      <c r="H63" s="279">
        <f t="shared" si="3"/>
        <v>3485.47</v>
      </c>
      <c r="I63" s="258"/>
      <c r="J63" s="261"/>
      <c r="K63" s="257"/>
      <c r="L63" s="257"/>
      <c r="M63" s="257"/>
    </row>
    <row r="64" spans="1:13" ht="29.25" customHeight="1">
      <c r="A64" s="275" t="s">
        <v>62</v>
      </c>
      <c r="B64" s="150" t="s">
        <v>227</v>
      </c>
      <c r="C64" s="161" t="s">
        <v>228</v>
      </c>
      <c r="D64" s="162" t="s">
        <v>69</v>
      </c>
      <c r="E64" s="20">
        <v>56</v>
      </c>
      <c r="F64" s="23">
        <v>269.77</v>
      </c>
      <c r="G64" s="24">
        <f t="shared" si="0"/>
        <v>351.16</v>
      </c>
      <c r="H64" s="279">
        <f t="shared" si="3"/>
        <v>19664.96</v>
      </c>
      <c r="I64" s="258"/>
      <c r="J64" s="261"/>
      <c r="K64" s="257"/>
      <c r="L64" s="257"/>
      <c r="M64" s="257"/>
    </row>
    <row r="65" spans="1:13" ht="29.25" customHeight="1">
      <c r="A65" s="275" t="s">
        <v>64</v>
      </c>
      <c r="B65" s="150" t="s">
        <v>229</v>
      </c>
      <c r="C65" s="161" t="s">
        <v>230</v>
      </c>
      <c r="D65" s="140" t="s">
        <v>22</v>
      </c>
      <c r="E65" s="20">
        <v>53</v>
      </c>
      <c r="F65" s="23">
        <v>697.08</v>
      </c>
      <c r="G65" s="24">
        <f t="shared" si="0"/>
        <v>907.39</v>
      </c>
      <c r="H65" s="279">
        <f t="shared" si="3"/>
        <v>48091.67</v>
      </c>
      <c r="I65" s="258"/>
      <c r="J65" s="261"/>
      <c r="K65" s="257"/>
      <c r="L65" s="257"/>
      <c r="M65" s="257"/>
    </row>
    <row r="66" spans="1:13" ht="29.25" customHeight="1">
      <c r="A66" s="275" t="s">
        <v>200</v>
      </c>
      <c r="B66" s="148" t="s">
        <v>231</v>
      </c>
      <c r="C66" s="149" t="s">
        <v>232</v>
      </c>
      <c r="D66" s="140" t="s">
        <v>22</v>
      </c>
      <c r="E66" s="20">
        <v>2</v>
      </c>
      <c r="F66" s="23">
        <v>1377.9</v>
      </c>
      <c r="G66" s="24">
        <f t="shared" si="0"/>
        <v>1793.61</v>
      </c>
      <c r="H66" s="279">
        <f t="shared" si="3"/>
        <v>3587.22</v>
      </c>
      <c r="I66" s="258"/>
      <c r="J66" s="261"/>
      <c r="K66" s="257"/>
      <c r="L66" s="257"/>
      <c r="M66" s="257"/>
    </row>
    <row r="67" spans="1:13" ht="29.25" customHeight="1">
      <c r="A67" s="275" t="s">
        <v>203</v>
      </c>
      <c r="B67" s="148" t="s">
        <v>233</v>
      </c>
      <c r="C67" s="149" t="s">
        <v>234</v>
      </c>
      <c r="D67" s="140" t="s">
        <v>22</v>
      </c>
      <c r="E67" s="20">
        <v>3</v>
      </c>
      <c r="F67" s="23">
        <v>1791.14</v>
      </c>
      <c r="G67" s="24">
        <f t="shared" si="0"/>
        <v>2331.5300000000002</v>
      </c>
      <c r="H67" s="279">
        <f t="shared" si="3"/>
        <v>6994.59</v>
      </c>
      <c r="I67" s="258"/>
      <c r="J67" s="261"/>
      <c r="K67" s="257"/>
      <c r="L67" s="257"/>
      <c r="M67" s="257"/>
    </row>
    <row r="68" spans="1:13" ht="29.25" customHeight="1">
      <c r="A68" s="275" t="s">
        <v>285</v>
      </c>
      <c r="B68" s="150" t="s">
        <v>235</v>
      </c>
      <c r="C68" s="161" t="s">
        <v>236</v>
      </c>
      <c r="D68" s="140" t="s">
        <v>22</v>
      </c>
      <c r="E68" s="20">
        <v>4</v>
      </c>
      <c r="F68" s="23">
        <v>2306.98</v>
      </c>
      <c r="G68" s="24">
        <f t="shared" si="0"/>
        <v>3003</v>
      </c>
      <c r="H68" s="279">
        <f t="shared" si="3"/>
        <v>12012</v>
      </c>
      <c r="I68" s="258"/>
      <c r="J68" s="261"/>
      <c r="K68" s="257"/>
      <c r="L68" s="257"/>
      <c r="M68" s="257"/>
    </row>
    <row r="69" spans="1:13" ht="29.25" customHeight="1">
      <c r="A69" s="275" t="s">
        <v>286</v>
      </c>
      <c r="B69" s="148" t="s">
        <v>237</v>
      </c>
      <c r="C69" s="149" t="s">
        <v>238</v>
      </c>
      <c r="D69" s="140" t="s">
        <v>22</v>
      </c>
      <c r="E69" s="20">
        <v>137</v>
      </c>
      <c r="F69" s="23">
        <v>1334.97</v>
      </c>
      <c r="G69" s="24">
        <f t="shared" si="0"/>
        <v>1737.73</v>
      </c>
      <c r="H69" s="279">
        <f t="shared" si="3"/>
        <v>238069.01</v>
      </c>
      <c r="I69" s="258"/>
      <c r="J69" s="261"/>
      <c r="K69" s="257"/>
      <c r="L69" s="257"/>
      <c r="M69" s="257"/>
    </row>
    <row r="70" spans="1:13" ht="29.25" customHeight="1">
      <c r="A70" s="275" t="s">
        <v>287</v>
      </c>
      <c r="B70" s="148" t="s">
        <v>239</v>
      </c>
      <c r="C70" s="149" t="s">
        <v>240</v>
      </c>
      <c r="D70" s="140" t="s">
        <v>22</v>
      </c>
      <c r="E70" s="20">
        <v>48</v>
      </c>
      <c r="F70" s="23">
        <v>760.39</v>
      </c>
      <c r="G70" s="24">
        <f t="shared" si="0"/>
        <v>989.8</v>
      </c>
      <c r="H70" s="279">
        <f t="shared" si="3"/>
        <v>47510.400000000001</v>
      </c>
      <c r="I70" s="258"/>
      <c r="J70" s="261"/>
      <c r="K70" s="257"/>
      <c r="L70" s="257"/>
      <c r="M70" s="257"/>
    </row>
    <row r="71" spans="1:13" ht="29.25" customHeight="1">
      <c r="A71" s="275" t="s">
        <v>288</v>
      </c>
      <c r="B71" s="148" t="s">
        <v>241</v>
      </c>
      <c r="C71" s="149" t="s">
        <v>242</v>
      </c>
      <c r="D71" s="140" t="s">
        <v>69</v>
      </c>
      <c r="E71" s="20">
        <v>500</v>
      </c>
      <c r="F71" s="23">
        <v>41.11</v>
      </c>
      <c r="G71" s="24">
        <f t="shared" si="0"/>
        <v>53.51</v>
      </c>
      <c r="H71" s="279">
        <f t="shared" si="3"/>
        <v>26755</v>
      </c>
      <c r="I71" s="258"/>
      <c r="J71" s="261"/>
      <c r="K71" s="257"/>
      <c r="L71" s="257"/>
      <c r="M71" s="257"/>
    </row>
    <row r="72" spans="1:13" ht="29.25" customHeight="1">
      <c r="A72" s="275" t="s">
        <v>289</v>
      </c>
      <c r="B72" s="148" t="s">
        <v>243</v>
      </c>
      <c r="C72" s="149" t="s">
        <v>244</v>
      </c>
      <c r="D72" s="140" t="s">
        <v>22</v>
      </c>
      <c r="E72" s="20">
        <v>8</v>
      </c>
      <c r="F72" s="23">
        <v>748.3</v>
      </c>
      <c r="G72" s="24">
        <f t="shared" si="0"/>
        <v>974.06</v>
      </c>
      <c r="H72" s="279">
        <f t="shared" si="3"/>
        <v>7792.48</v>
      </c>
      <c r="I72" s="258"/>
      <c r="J72" s="261"/>
      <c r="K72" s="257"/>
      <c r="L72" s="257"/>
      <c r="M72" s="257"/>
    </row>
    <row r="73" spans="1:13" ht="29.25" customHeight="1">
      <c r="A73" s="275" t="s">
        <v>290</v>
      </c>
      <c r="B73" s="148" t="s">
        <v>245</v>
      </c>
      <c r="C73" s="149" t="s">
        <v>246</v>
      </c>
      <c r="D73" s="140" t="s">
        <v>37</v>
      </c>
      <c r="E73" s="20">
        <v>0.75</v>
      </c>
      <c r="F73" s="23">
        <v>433.42</v>
      </c>
      <c r="G73" s="24">
        <f t="shared" si="0"/>
        <v>564.17999999999995</v>
      </c>
      <c r="H73" s="279">
        <f t="shared" si="3"/>
        <v>423.14</v>
      </c>
      <c r="I73" s="258"/>
      <c r="J73" s="261"/>
      <c r="K73" s="257"/>
      <c r="L73" s="257"/>
      <c r="M73" s="257"/>
    </row>
    <row r="74" spans="1:13" ht="29.25" customHeight="1">
      <c r="A74" s="275" t="s">
        <v>291</v>
      </c>
      <c r="B74" s="164" t="s">
        <v>247</v>
      </c>
      <c r="C74" s="149" t="s">
        <v>248</v>
      </c>
      <c r="D74" s="165" t="s">
        <v>69</v>
      </c>
      <c r="E74" s="20">
        <v>408</v>
      </c>
      <c r="F74" s="23">
        <v>216.52</v>
      </c>
      <c r="G74" s="24">
        <f t="shared" si="0"/>
        <v>281.83999999999997</v>
      </c>
      <c r="H74" s="279">
        <f t="shared" si="3"/>
        <v>114990.72</v>
      </c>
      <c r="I74" s="258"/>
      <c r="J74" s="261"/>
      <c r="K74" s="257"/>
      <c r="L74" s="257"/>
      <c r="M74" s="257"/>
    </row>
    <row r="75" spans="1:13" ht="29.25" customHeight="1">
      <c r="A75" s="275" t="s">
        <v>292</v>
      </c>
      <c r="B75" s="148" t="s">
        <v>249</v>
      </c>
      <c r="C75" s="149" t="s">
        <v>250</v>
      </c>
      <c r="D75" s="140" t="s">
        <v>22</v>
      </c>
      <c r="E75" s="20">
        <v>8</v>
      </c>
      <c r="F75" s="23">
        <v>692.67</v>
      </c>
      <c r="G75" s="24">
        <f t="shared" si="0"/>
        <v>901.65</v>
      </c>
      <c r="H75" s="279">
        <f t="shared" si="3"/>
        <v>7213.2</v>
      </c>
      <c r="I75" s="258"/>
      <c r="J75" s="261"/>
      <c r="K75" s="257"/>
      <c r="L75" s="257"/>
      <c r="M75" s="257"/>
    </row>
    <row r="76" spans="1:13" ht="29.25" customHeight="1">
      <c r="A76" s="275" t="s">
        <v>293</v>
      </c>
      <c r="B76" s="148" t="s">
        <v>251</v>
      </c>
      <c r="C76" s="153" t="s">
        <v>252</v>
      </c>
      <c r="D76" s="154" t="s">
        <v>69</v>
      </c>
      <c r="E76" s="20">
        <v>200</v>
      </c>
      <c r="F76" s="23">
        <v>130.19</v>
      </c>
      <c r="G76" s="24">
        <f t="shared" si="0"/>
        <v>169.47</v>
      </c>
      <c r="H76" s="279">
        <f t="shared" si="3"/>
        <v>33894</v>
      </c>
      <c r="I76" s="258"/>
      <c r="J76" s="261"/>
      <c r="K76" s="257"/>
      <c r="L76" s="257"/>
      <c r="M76" s="257"/>
    </row>
    <row r="77" spans="1:13" ht="29.25" customHeight="1">
      <c r="A77" s="275" t="s">
        <v>294</v>
      </c>
      <c r="B77" s="148" t="s">
        <v>253</v>
      </c>
      <c r="C77" s="153" t="s">
        <v>254</v>
      </c>
      <c r="D77" s="154" t="s">
        <v>69</v>
      </c>
      <c r="E77" s="20">
        <v>280</v>
      </c>
      <c r="F77" s="23">
        <v>19.32</v>
      </c>
      <c r="G77" s="24">
        <f t="shared" si="0"/>
        <v>25.15</v>
      </c>
      <c r="H77" s="279">
        <f t="shared" si="3"/>
        <v>7042</v>
      </c>
      <c r="I77" s="258"/>
      <c r="J77" s="261"/>
      <c r="K77" s="257"/>
      <c r="L77" s="257"/>
      <c r="M77" s="257"/>
    </row>
    <row r="78" spans="1:13" ht="29.25" customHeight="1">
      <c r="A78" s="275" t="s">
        <v>295</v>
      </c>
      <c r="B78" s="148" t="s">
        <v>255</v>
      </c>
      <c r="C78" s="153" t="s">
        <v>256</v>
      </c>
      <c r="D78" s="154" t="s">
        <v>69</v>
      </c>
      <c r="E78" s="20">
        <v>100</v>
      </c>
      <c r="F78" s="23">
        <v>33.21</v>
      </c>
      <c r="G78" s="24">
        <f t="shared" si="0"/>
        <v>43.23</v>
      </c>
      <c r="H78" s="279">
        <f t="shared" si="3"/>
        <v>4323</v>
      </c>
      <c r="I78" s="258"/>
      <c r="J78" s="261"/>
      <c r="K78" s="257"/>
      <c r="L78" s="257"/>
      <c r="M78" s="257"/>
    </row>
    <row r="79" spans="1:13" ht="29.25" customHeight="1">
      <c r="A79" s="275" t="s">
        <v>296</v>
      </c>
      <c r="B79" s="148" t="s">
        <v>257</v>
      </c>
      <c r="C79" s="155" t="s">
        <v>258</v>
      </c>
      <c r="D79" s="166" t="s">
        <v>69</v>
      </c>
      <c r="E79" s="20">
        <v>54</v>
      </c>
      <c r="F79" s="23">
        <v>710.83</v>
      </c>
      <c r="G79" s="24">
        <f t="shared" si="0"/>
        <v>925.29</v>
      </c>
      <c r="H79" s="279">
        <f t="shared" si="3"/>
        <v>49965.66</v>
      </c>
      <c r="I79" s="258"/>
      <c r="J79" s="261"/>
      <c r="K79" s="257"/>
      <c r="L79" s="257"/>
      <c r="M79" s="257"/>
    </row>
    <row r="80" spans="1:13" ht="29.25" customHeight="1">
      <c r="A80" s="275" t="s">
        <v>297</v>
      </c>
      <c r="B80" s="150" t="s">
        <v>259</v>
      </c>
      <c r="C80" s="161" t="s">
        <v>260</v>
      </c>
      <c r="D80" s="162" t="s">
        <v>37</v>
      </c>
      <c r="E80" s="20">
        <v>0.46</v>
      </c>
      <c r="F80" s="23">
        <v>90.63</v>
      </c>
      <c r="G80" s="24">
        <f t="shared" si="0"/>
        <v>117.97</v>
      </c>
      <c r="H80" s="279">
        <f t="shared" si="3"/>
        <v>54.27</v>
      </c>
      <c r="I80" s="258"/>
      <c r="J80" s="261"/>
      <c r="K80" s="257"/>
      <c r="L80" s="257"/>
      <c r="M80" s="257"/>
    </row>
    <row r="81" spans="1:13" ht="29.25" customHeight="1">
      <c r="A81" s="275" t="s">
        <v>298</v>
      </c>
      <c r="B81" s="150" t="s">
        <v>261</v>
      </c>
      <c r="C81" s="161" t="s">
        <v>262</v>
      </c>
      <c r="D81" s="162" t="s">
        <v>37</v>
      </c>
      <c r="E81" s="20">
        <v>80.115999999999985</v>
      </c>
      <c r="F81" s="23">
        <v>334.07</v>
      </c>
      <c r="G81" s="24">
        <f t="shared" si="0"/>
        <v>434.86</v>
      </c>
      <c r="H81" s="279">
        <f t="shared" si="3"/>
        <v>34839.24</v>
      </c>
      <c r="I81" s="258"/>
      <c r="J81" s="261"/>
      <c r="K81" s="257"/>
      <c r="L81" s="257"/>
      <c r="M81" s="257"/>
    </row>
    <row r="82" spans="1:13" ht="29.25" customHeight="1">
      <c r="A82" s="275" t="s">
        <v>299</v>
      </c>
      <c r="B82" s="150" t="s">
        <v>263</v>
      </c>
      <c r="C82" s="161" t="s">
        <v>264</v>
      </c>
      <c r="D82" s="162" t="s">
        <v>265</v>
      </c>
      <c r="E82" s="20">
        <v>587.80799999999999</v>
      </c>
      <c r="F82" s="23">
        <v>7.26</v>
      </c>
      <c r="G82" s="24">
        <f t="shared" si="0"/>
        <v>9.4499999999999993</v>
      </c>
      <c r="H82" s="279">
        <f t="shared" si="3"/>
        <v>5554.79</v>
      </c>
      <c r="I82" s="258"/>
      <c r="J82" s="261"/>
      <c r="K82" s="257"/>
      <c r="L82" s="257"/>
      <c r="M82" s="257"/>
    </row>
    <row r="83" spans="1:13" ht="29.25" customHeight="1">
      <c r="A83" s="275" t="s">
        <v>300</v>
      </c>
      <c r="B83" s="150" t="s">
        <v>266</v>
      </c>
      <c r="C83" s="161" t="s">
        <v>267</v>
      </c>
      <c r="D83" s="162" t="s">
        <v>33</v>
      </c>
      <c r="E83" s="20">
        <v>7577.4</v>
      </c>
      <c r="F83" s="23">
        <v>52.44</v>
      </c>
      <c r="G83" s="24">
        <f t="shared" si="0"/>
        <v>68.260000000000005</v>
      </c>
      <c r="H83" s="279">
        <f t="shared" si="3"/>
        <v>517233.32</v>
      </c>
      <c r="I83" s="258"/>
      <c r="J83" s="261"/>
      <c r="K83" s="257"/>
      <c r="L83" s="257"/>
      <c r="M83" s="257"/>
    </row>
    <row r="84" spans="1:13" ht="29.25" customHeight="1">
      <c r="A84" s="275" t="s">
        <v>301</v>
      </c>
      <c r="B84" s="150" t="s">
        <v>268</v>
      </c>
      <c r="C84" s="161" t="s">
        <v>269</v>
      </c>
      <c r="D84" s="162" t="s">
        <v>265</v>
      </c>
      <c r="E84" s="20">
        <v>4486.24</v>
      </c>
      <c r="F84" s="23">
        <v>10.5</v>
      </c>
      <c r="G84" s="24">
        <f t="shared" si="0"/>
        <v>13.67</v>
      </c>
      <c r="H84" s="279">
        <f t="shared" si="3"/>
        <v>61326.9</v>
      </c>
      <c r="I84" s="258"/>
      <c r="J84" s="261"/>
      <c r="K84" s="257"/>
      <c r="L84" s="257"/>
      <c r="M84" s="257"/>
    </row>
    <row r="85" spans="1:13" ht="29.25" customHeight="1">
      <c r="A85" s="275" t="s">
        <v>302</v>
      </c>
      <c r="B85" s="148" t="s">
        <v>270</v>
      </c>
      <c r="C85" s="167" t="s">
        <v>271</v>
      </c>
      <c r="D85" s="168" t="s">
        <v>22</v>
      </c>
      <c r="E85" s="20">
        <v>6</v>
      </c>
      <c r="F85" s="23">
        <v>1925.1</v>
      </c>
      <c r="G85" s="24">
        <f t="shared" si="0"/>
        <v>2505.9</v>
      </c>
      <c r="H85" s="279">
        <f t="shared" si="3"/>
        <v>15035.4</v>
      </c>
      <c r="I85" s="258"/>
      <c r="J85" s="261"/>
      <c r="K85" s="257"/>
      <c r="L85" s="257"/>
      <c r="M85" s="257"/>
    </row>
    <row r="86" spans="1:13" ht="29.25" customHeight="1">
      <c r="A86" s="275" t="s">
        <v>303</v>
      </c>
      <c r="B86" s="148" t="s">
        <v>272</v>
      </c>
      <c r="C86" s="167" t="s">
        <v>273</v>
      </c>
      <c r="D86" s="168" t="s">
        <v>22</v>
      </c>
      <c r="E86" s="20">
        <v>2</v>
      </c>
      <c r="F86" s="23">
        <v>1528.48</v>
      </c>
      <c r="G86" s="24">
        <f t="shared" si="0"/>
        <v>1989.62</v>
      </c>
      <c r="H86" s="279">
        <f t="shared" si="3"/>
        <v>3979.24</v>
      </c>
      <c r="I86" s="258"/>
      <c r="J86" s="261"/>
      <c r="K86" s="257"/>
      <c r="L86" s="257"/>
      <c r="M86" s="257"/>
    </row>
    <row r="87" spans="1:13" ht="29.25" customHeight="1">
      <c r="A87" s="275" t="s">
        <v>304</v>
      </c>
      <c r="B87" s="186" t="s">
        <v>188</v>
      </c>
      <c r="C87" s="183" t="s">
        <v>189</v>
      </c>
      <c r="D87" s="184" t="s">
        <v>33</v>
      </c>
      <c r="E87" s="20">
        <v>1015.5</v>
      </c>
      <c r="F87" s="23">
        <v>9.26</v>
      </c>
      <c r="G87" s="24">
        <f t="shared" si="0"/>
        <v>12.05</v>
      </c>
      <c r="H87" s="279">
        <f t="shared" si="3"/>
        <v>12236.78</v>
      </c>
      <c r="I87" s="258"/>
      <c r="J87" s="261"/>
      <c r="K87" s="257"/>
      <c r="L87" s="257"/>
      <c r="M87" s="257"/>
    </row>
    <row r="88" spans="1:13" ht="29.25" customHeight="1">
      <c r="A88" s="275" t="s">
        <v>305</v>
      </c>
      <c r="B88" s="186" t="s">
        <v>351</v>
      </c>
      <c r="C88" s="183" t="s">
        <v>352</v>
      </c>
      <c r="D88" s="184" t="s">
        <v>353</v>
      </c>
      <c r="E88" s="20">
        <v>42.6</v>
      </c>
      <c r="F88" s="23">
        <v>76.94</v>
      </c>
      <c r="G88" s="24">
        <f t="shared" si="0"/>
        <v>100.15</v>
      </c>
      <c r="H88" s="279">
        <f t="shared" si="3"/>
        <v>4266.3900000000003</v>
      </c>
      <c r="I88" s="258"/>
      <c r="J88" s="261"/>
      <c r="K88" s="257"/>
      <c r="L88" s="257"/>
      <c r="M88" s="257"/>
    </row>
    <row r="89" spans="1:13" ht="29.25" customHeight="1">
      <c r="A89" s="275" t="s">
        <v>306</v>
      </c>
      <c r="B89" s="181" t="s">
        <v>354</v>
      </c>
      <c r="C89" s="183" t="s">
        <v>355</v>
      </c>
      <c r="D89" s="184" t="s">
        <v>37</v>
      </c>
      <c r="E89" s="20">
        <v>5.0599999999999996</v>
      </c>
      <c r="F89" s="23">
        <v>344.05</v>
      </c>
      <c r="G89" s="24">
        <f t="shared" si="0"/>
        <v>447.85</v>
      </c>
      <c r="H89" s="279">
        <f t="shared" si="3"/>
        <v>2266.12</v>
      </c>
      <c r="I89" s="258"/>
      <c r="J89" s="261"/>
      <c r="K89" s="257"/>
      <c r="L89" s="257"/>
      <c r="M89" s="257"/>
    </row>
    <row r="90" spans="1:13" ht="29.25" customHeight="1">
      <c r="A90" s="275" t="s">
        <v>307</v>
      </c>
      <c r="B90" s="181" t="s">
        <v>356</v>
      </c>
      <c r="C90" s="183" t="s">
        <v>357</v>
      </c>
      <c r="D90" s="184" t="s">
        <v>358</v>
      </c>
      <c r="E90" s="20">
        <v>1</v>
      </c>
      <c r="F90" s="23">
        <v>2487.2399999999998</v>
      </c>
      <c r="G90" s="24">
        <f t="shared" ref="G90:G96" si="4">ROUND(F90+(F90*$H$9),2)</f>
        <v>3237.64</v>
      </c>
      <c r="H90" s="279">
        <f t="shared" ref="H90:H96" si="5">ROUND((E90*G90),2)</f>
        <v>3237.64</v>
      </c>
      <c r="I90" s="258"/>
      <c r="J90" s="261"/>
      <c r="K90" s="257"/>
      <c r="L90" s="257"/>
      <c r="M90" s="257"/>
    </row>
    <row r="91" spans="1:13" ht="29.25" customHeight="1">
      <c r="A91" s="275" t="s">
        <v>308</v>
      </c>
      <c r="B91" s="181" t="s">
        <v>359</v>
      </c>
      <c r="C91" s="183" t="s">
        <v>360</v>
      </c>
      <c r="D91" s="176" t="s">
        <v>69</v>
      </c>
      <c r="E91" s="20">
        <v>20</v>
      </c>
      <c r="F91" s="23">
        <v>2002.71</v>
      </c>
      <c r="G91" s="24">
        <f t="shared" si="4"/>
        <v>2606.9299999999998</v>
      </c>
      <c r="H91" s="279">
        <f t="shared" si="5"/>
        <v>52138.6</v>
      </c>
      <c r="I91" s="258"/>
      <c r="J91" s="261"/>
      <c r="K91" s="257"/>
      <c r="L91" s="257"/>
      <c r="M91" s="257"/>
    </row>
    <row r="92" spans="1:13" ht="29.25" customHeight="1">
      <c r="A92" s="275" t="s">
        <v>309</v>
      </c>
      <c r="B92" s="181" t="s">
        <v>361</v>
      </c>
      <c r="C92" s="182" t="s">
        <v>362</v>
      </c>
      <c r="D92" s="176" t="s">
        <v>69</v>
      </c>
      <c r="E92" s="20">
        <v>12</v>
      </c>
      <c r="F92" s="23">
        <v>51.43</v>
      </c>
      <c r="G92" s="24">
        <f t="shared" si="4"/>
        <v>66.95</v>
      </c>
      <c r="H92" s="279">
        <f t="shared" si="5"/>
        <v>803.4</v>
      </c>
      <c r="I92" s="258"/>
      <c r="J92" s="261"/>
      <c r="K92" s="257"/>
      <c r="L92" s="257"/>
      <c r="M92" s="257"/>
    </row>
    <row r="93" spans="1:13" ht="18" customHeight="1">
      <c r="A93" s="280">
        <v>4</v>
      </c>
      <c r="B93" s="177"/>
      <c r="C93" s="178" t="s">
        <v>363</v>
      </c>
      <c r="D93" s="179"/>
      <c r="E93" s="185"/>
      <c r="F93" s="26"/>
      <c r="G93" s="19"/>
      <c r="H93" s="274">
        <f>SUM(H94:H97)</f>
        <v>68300.62</v>
      </c>
      <c r="I93" s="258"/>
      <c r="J93" s="261"/>
      <c r="K93" s="257"/>
      <c r="L93" s="257"/>
      <c r="M93" s="257"/>
    </row>
    <row r="94" spans="1:13" ht="29.25" customHeight="1">
      <c r="A94" s="275" t="s">
        <v>67</v>
      </c>
      <c r="B94" s="181" t="s">
        <v>364</v>
      </c>
      <c r="C94" s="182" t="s">
        <v>365</v>
      </c>
      <c r="D94" s="176" t="s">
        <v>47</v>
      </c>
      <c r="E94" s="141">
        <v>45.79511999999999</v>
      </c>
      <c r="F94" s="23">
        <v>368.3</v>
      </c>
      <c r="G94" s="24">
        <f t="shared" si="4"/>
        <v>479.42</v>
      </c>
      <c r="H94" s="279">
        <f t="shared" si="5"/>
        <v>21955.1</v>
      </c>
      <c r="I94" s="258"/>
      <c r="J94" s="261"/>
      <c r="K94" s="257"/>
      <c r="L94" s="257"/>
      <c r="M94" s="257"/>
    </row>
    <row r="95" spans="1:13" ht="29.25" customHeight="1">
      <c r="A95" s="275" t="s">
        <v>70</v>
      </c>
      <c r="B95" s="181" t="s">
        <v>367</v>
      </c>
      <c r="C95" s="182" t="s">
        <v>368</v>
      </c>
      <c r="D95" s="176" t="s">
        <v>44</v>
      </c>
      <c r="E95" s="141">
        <v>156.21620000000001</v>
      </c>
      <c r="F95" s="23">
        <v>37.909999999999997</v>
      </c>
      <c r="G95" s="24">
        <f t="shared" si="4"/>
        <v>49.35</v>
      </c>
      <c r="H95" s="279">
        <f t="shared" si="5"/>
        <v>7709.27</v>
      </c>
      <c r="I95" s="258"/>
      <c r="J95" s="261"/>
      <c r="K95" s="257"/>
      <c r="L95" s="257"/>
      <c r="M95" s="257"/>
    </row>
    <row r="96" spans="1:13" ht="29.25" customHeight="1">
      <c r="A96" s="275" t="s">
        <v>72</v>
      </c>
      <c r="B96" s="181" t="s">
        <v>369</v>
      </c>
      <c r="C96" s="182" t="s">
        <v>370</v>
      </c>
      <c r="D96" s="176" t="s">
        <v>265</v>
      </c>
      <c r="E96" s="141">
        <v>3820.6468100000002</v>
      </c>
      <c r="F96" s="23">
        <v>7.22</v>
      </c>
      <c r="G96" s="24">
        <f t="shared" si="4"/>
        <v>9.4</v>
      </c>
      <c r="H96" s="279">
        <f t="shared" si="5"/>
        <v>35914.080000000002</v>
      </c>
      <c r="I96" s="258"/>
      <c r="J96" s="261"/>
      <c r="K96" s="257"/>
      <c r="L96" s="257"/>
      <c r="M96" s="257"/>
    </row>
    <row r="97" spans="1:13" ht="29.25" customHeight="1">
      <c r="A97" s="275" t="s">
        <v>75</v>
      </c>
      <c r="B97" s="181" t="s">
        <v>229</v>
      </c>
      <c r="C97" s="182" t="s">
        <v>230</v>
      </c>
      <c r="D97" s="176" t="s">
        <v>340</v>
      </c>
      <c r="E97" s="141">
        <v>3</v>
      </c>
      <c r="F97" s="23">
        <v>697.08</v>
      </c>
      <c r="G97" s="24">
        <f t="shared" si="0"/>
        <v>907.39</v>
      </c>
      <c r="H97" s="279">
        <f t="shared" si="3"/>
        <v>2722.17</v>
      </c>
      <c r="I97" s="258"/>
      <c r="J97" s="261"/>
      <c r="K97" s="257"/>
      <c r="L97" s="257"/>
      <c r="M97" s="257"/>
    </row>
    <row r="98" spans="1:13" ht="21" customHeight="1">
      <c r="A98" s="280">
        <v>5</v>
      </c>
      <c r="B98" s="177"/>
      <c r="C98" s="178" t="s">
        <v>345</v>
      </c>
      <c r="D98" s="179"/>
      <c r="E98" s="22"/>
      <c r="F98" s="26"/>
      <c r="G98" s="19"/>
      <c r="H98" s="274">
        <f>SUM(H99:H104)</f>
        <v>619624.52</v>
      </c>
      <c r="I98" s="258"/>
      <c r="J98" s="261"/>
      <c r="K98" s="257"/>
      <c r="L98" s="257"/>
      <c r="M98" s="257"/>
    </row>
    <row r="99" spans="1:13" ht="24" customHeight="1">
      <c r="A99" s="281" t="s">
        <v>274</v>
      </c>
      <c r="B99" s="181" t="s">
        <v>421</v>
      </c>
      <c r="C99" s="183" t="s">
        <v>347</v>
      </c>
      <c r="D99" s="184" t="s">
        <v>33</v>
      </c>
      <c r="E99" s="20">
        <v>864</v>
      </c>
      <c r="F99" s="23">
        <v>311.40650000000005</v>
      </c>
      <c r="G99" s="24">
        <f t="shared" si="0"/>
        <v>405.36</v>
      </c>
      <c r="H99" s="307">
        <f t="shared" si="3"/>
        <v>350231.03999999998</v>
      </c>
      <c r="I99" s="258"/>
      <c r="J99" s="261">
        <f t="shared" ref="J99:J104" si="6">E99*F99</f>
        <v>269055.21600000001</v>
      </c>
      <c r="K99" s="257"/>
      <c r="L99" s="257"/>
      <c r="M99" s="257"/>
    </row>
    <row r="100" spans="1:13" ht="47.25" customHeight="1">
      <c r="A100" s="281" t="s">
        <v>277</v>
      </c>
      <c r="B100" s="181">
        <v>34804</v>
      </c>
      <c r="C100" s="183" t="s">
        <v>348</v>
      </c>
      <c r="D100" s="184" t="s">
        <v>33</v>
      </c>
      <c r="E100" s="20">
        <v>3888</v>
      </c>
      <c r="F100" s="23">
        <v>25.26</v>
      </c>
      <c r="G100" s="24">
        <f t="shared" si="0"/>
        <v>32.880000000000003</v>
      </c>
      <c r="H100" s="279">
        <f t="shared" si="3"/>
        <v>127837.44</v>
      </c>
      <c r="I100" s="258"/>
      <c r="J100" s="261">
        <f t="shared" si="6"/>
        <v>98210.880000000005</v>
      </c>
      <c r="K100" s="257"/>
      <c r="L100" s="257"/>
      <c r="M100" s="257"/>
    </row>
    <row r="101" spans="1:13" ht="42.75" customHeight="1">
      <c r="A101" s="281" t="s">
        <v>278</v>
      </c>
      <c r="B101" s="181" t="s">
        <v>349</v>
      </c>
      <c r="C101" s="183" t="s">
        <v>350</v>
      </c>
      <c r="D101" s="184" t="s">
        <v>33</v>
      </c>
      <c r="E101" s="20">
        <v>3024</v>
      </c>
      <c r="F101" s="23">
        <v>7.78</v>
      </c>
      <c r="G101" s="24">
        <f t="shared" si="0"/>
        <v>10.130000000000001</v>
      </c>
      <c r="H101" s="279">
        <f t="shared" si="3"/>
        <v>30633.119999999999</v>
      </c>
      <c r="I101" s="258"/>
      <c r="J101" s="261">
        <f t="shared" si="6"/>
        <v>23526.720000000001</v>
      </c>
      <c r="K101" s="257"/>
      <c r="L101" s="257"/>
      <c r="M101" s="257"/>
    </row>
    <row r="102" spans="1:13" ht="36.75" customHeight="1">
      <c r="A102" s="281" t="s">
        <v>279</v>
      </c>
      <c r="B102" s="181" t="s">
        <v>217</v>
      </c>
      <c r="C102" s="182" t="s">
        <v>218</v>
      </c>
      <c r="D102" s="176" t="s">
        <v>37</v>
      </c>
      <c r="E102" s="20">
        <v>259.2</v>
      </c>
      <c r="F102" s="23">
        <v>84.69</v>
      </c>
      <c r="G102" s="24">
        <f t="shared" si="0"/>
        <v>110.24</v>
      </c>
      <c r="H102" s="279">
        <f t="shared" si="3"/>
        <v>28574.21</v>
      </c>
      <c r="I102" s="258"/>
      <c r="J102" s="261">
        <f t="shared" si="6"/>
        <v>21951.647999999997</v>
      </c>
      <c r="K102" s="257"/>
      <c r="L102" s="257"/>
      <c r="M102" s="257"/>
    </row>
    <row r="103" spans="1:13" ht="24.75" customHeight="1">
      <c r="A103" s="281" t="s">
        <v>280</v>
      </c>
      <c r="B103" s="181" t="s">
        <v>351</v>
      </c>
      <c r="C103" s="183" t="s">
        <v>352</v>
      </c>
      <c r="D103" s="184" t="s">
        <v>353</v>
      </c>
      <c r="E103" s="20">
        <v>590.43600000000004</v>
      </c>
      <c r="F103" s="23">
        <v>76.94</v>
      </c>
      <c r="G103" s="24">
        <f t="shared" si="0"/>
        <v>100.15</v>
      </c>
      <c r="H103" s="279">
        <f t="shared" si="3"/>
        <v>59132.17</v>
      </c>
      <c r="I103" s="258"/>
      <c r="J103" s="261">
        <f t="shared" si="6"/>
        <v>45428.145840000005</v>
      </c>
      <c r="K103" s="257"/>
      <c r="L103" s="257"/>
      <c r="M103" s="257"/>
    </row>
    <row r="104" spans="1:13" ht="33" customHeight="1">
      <c r="A104" s="282" t="s">
        <v>281</v>
      </c>
      <c r="B104" s="227" t="s">
        <v>354</v>
      </c>
      <c r="C104" s="230" t="s">
        <v>355</v>
      </c>
      <c r="D104" s="231" t="s">
        <v>37</v>
      </c>
      <c r="E104" s="232">
        <v>51.839999999999996</v>
      </c>
      <c r="F104" s="233">
        <v>344.05</v>
      </c>
      <c r="G104" s="234">
        <f t="shared" si="0"/>
        <v>447.85</v>
      </c>
      <c r="H104" s="283">
        <f t="shared" si="3"/>
        <v>23216.54</v>
      </c>
      <c r="I104" s="258"/>
      <c r="J104" s="261">
        <f t="shared" si="6"/>
        <v>17835.552</v>
      </c>
      <c r="K104" s="257"/>
      <c r="L104" s="257"/>
      <c r="M104" s="257"/>
    </row>
    <row r="105" spans="1:13" s="239" customFormat="1" ht="21.75" customHeight="1">
      <c r="A105" s="273">
        <v>6</v>
      </c>
      <c r="B105" s="22"/>
      <c r="C105" s="25" t="s">
        <v>461</v>
      </c>
      <c r="D105" s="22"/>
      <c r="E105" s="22"/>
      <c r="F105" s="26"/>
      <c r="G105" s="19"/>
      <c r="H105" s="274">
        <f>SUM(H106:H107)</f>
        <v>285608.40000000002</v>
      </c>
      <c r="I105" s="266"/>
      <c r="J105" s="262"/>
      <c r="K105" s="263"/>
      <c r="L105" s="263"/>
      <c r="M105" s="263"/>
    </row>
    <row r="106" spans="1:13" s="239" customFormat="1" ht="21.75" customHeight="1">
      <c r="A106" s="275" t="s">
        <v>283</v>
      </c>
      <c r="B106" s="240" t="s">
        <v>439</v>
      </c>
      <c r="C106" s="241" t="s">
        <v>440</v>
      </c>
      <c r="D106" s="242" t="s">
        <v>37</v>
      </c>
      <c r="E106" s="20">
        <v>770</v>
      </c>
      <c r="F106" s="23">
        <v>278.44</v>
      </c>
      <c r="G106" s="24">
        <f>ROUND(F106+(F106*$H$9),2)</f>
        <v>362.45</v>
      </c>
      <c r="H106" s="279">
        <f>ROUND((E106*G106),2)</f>
        <v>279086.5</v>
      </c>
      <c r="I106" s="266"/>
      <c r="J106" s="262"/>
      <c r="K106" s="263"/>
      <c r="L106" s="263"/>
      <c r="M106" s="263"/>
    </row>
    <row r="107" spans="1:13" s="239" customFormat="1" ht="21.75" customHeight="1">
      <c r="A107" s="275" t="s">
        <v>366</v>
      </c>
      <c r="B107" s="240" t="s">
        <v>441</v>
      </c>
      <c r="C107" s="241" t="s">
        <v>442</v>
      </c>
      <c r="D107" s="242" t="s">
        <v>33</v>
      </c>
      <c r="E107" s="20">
        <v>770</v>
      </c>
      <c r="F107" s="23">
        <v>6.51</v>
      </c>
      <c r="G107" s="24">
        <f>ROUND(F107+(F107*$H$9),2)</f>
        <v>8.4700000000000006</v>
      </c>
      <c r="H107" s="279">
        <f>ROUND((E107*G107),2)</f>
        <v>6521.9</v>
      </c>
      <c r="I107" s="266"/>
      <c r="J107" s="262"/>
      <c r="K107" s="263"/>
      <c r="L107" s="263"/>
      <c r="M107" s="263"/>
    </row>
    <row r="108" spans="1:13" ht="20.25" customHeight="1">
      <c r="A108" s="284">
        <v>7</v>
      </c>
      <c r="B108" s="235"/>
      <c r="C108" s="236" t="s">
        <v>42</v>
      </c>
      <c r="D108" s="235"/>
      <c r="E108" s="235"/>
      <c r="F108" s="237"/>
      <c r="G108" s="238"/>
      <c r="H108" s="285">
        <f>SUM(H109:H125)</f>
        <v>20893684.019999996</v>
      </c>
      <c r="I108" s="258"/>
      <c r="J108" s="261">
        <f>E108*F108</f>
        <v>0</v>
      </c>
      <c r="K108" s="257"/>
      <c r="L108" s="257"/>
      <c r="M108" s="257"/>
    </row>
    <row r="109" spans="1:13" ht="20.25" customHeight="1">
      <c r="A109" s="275" t="s">
        <v>377</v>
      </c>
      <c r="B109" s="117" t="str">
        <f>[8]RECAPEAMENTO!B24</f>
        <v>RO-41212</v>
      </c>
      <c r="C109" s="308" t="str">
        <f>[8]RECAPEAMENTO!C24</f>
        <v>REMOÇÃO E CARGA DO REVESTIMENTO ASFALTICO</v>
      </c>
      <c r="D109" s="117" t="str">
        <f>[8]RECAPEAMENTO!D24</f>
        <v>M²</v>
      </c>
      <c r="E109" s="201">
        <v>3926.1099999999997</v>
      </c>
      <c r="F109" s="190">
        <v>0.71</v>
      </c>
      <c r="G109" s="24">
        <f t="shared" si="0"/>
        <v>0.92</v>
      </c>
      <c r="H109" s="279">
        <f t="shared" si="3"/>
        <v>3612.02</v>
      </c>
      <c r="I109" s="258"/>
      <c r="J109" s="261"/>
      <c r="K109" s="257"/>
      <c r="L109" s="257"/>
      <c r="M109" s="257"/>
    </row>
    <row r="110" spans="1:13" ht="20.25" customHeight="1">
      <c r="A110" s="275" t="s">
        <v>378</v>
      </c>
      <c r="B110" s="119" t="s">
        <v>156</v>
      </c>
      <c r="C110" s="120" t="s">
        <v>157</v>
      </c>
      <c r="D110" s="121" t="s">
        <v>44</v>
      </c>
      <c r="E110" s="201">
        <v>71638.73000000001</v>
      </c>
      <c r="F110" s="190">
        <v>3.79</v>
      </c>
      <c r="G110" s="24">
        <f t="shared" si="0"/>
        <v>4.93</v>
      </c>
      <c r="H110" s="279">
        <f t="shared" si="3"/>
        <v>353178.94</v>
      </c>
      <c r="I110" s="258"/>
      <c r="J110" s="261"/>
      <c r="K110" s="257"/>
      <c r="L110" s="257"/>
      <c r="M110" s="257"/>
    </row>
    <row r="111" spans="1:13" ht="20.25" customHeight="1">
      <c r="A111" s="275" t="s">
        <v>379</v>
      </c>
      <c r="B111" s="119" t="s">
        <v>160</v>
      </c>
      <c r="C111" s="120" t="s">
        <v>161</v>
      </c>
      <c r="D111" s="121" t="s">
        <v>44</v>
      </c>
      <c r="E111" s="201">
        <v>71641.600000000006</v>
      </c>
      <c r="F111" s="190">
        <v>1.6166666666666669</v>
      </c>
      <c r="G111" s="24">
        <f t="shared" si="0"/>
        <v>2.1</v>
      </c>
      <c r="H111" s="279">
        <f t="shared" si="3"/>
        <v>150447.35999999999</v>
      </c>
      <c r="I111" s="258"/>
      <c r="J111" s="261"/>
      <c r="K111" s="257"/>
      <c r="L111" s="257"/>
      <c r="M111" s="257"/>
    </row>
    <row r="112" spans="1:13" ht="26.25" customHeight="1">
      <c r="A112" s="275" t="s">
        <v>380</v>
      </c>
      <c r="B112" s="119" t="str">
        <f>[8]RECAPEAMENTO!B29</f>
        <v>RO-41773</v>
      </c>
      <c r="C112" s="120" t="str">
        <f>[8]RECAPEAMENTO!C29</f>
        <v>REMOÇÃO E CARGA DA CAMADA DE MATERIAL GRANULAR DO PAVIMENTO (BASE)</v>
      </c>
      <c r="D112" s="121" t="str">
        <f>[8]RECAPEAMENTO!D29</f>
        <v>M³</v>
      </c>
      <c r="E112" s="201">
        <v>785.22199999999998</v>
      </c>
      <c r="F112" s="190">
        <v>6.18</v>
      </c>
      <c r="G112" s="24">
        <f t="shared" si="0"/>
        <v>8.0399999999999991</v>
      </c>
      <c r="H112" s="279">
        <f t="shared" si="3"/>
        <v>6313.18</v>
      </c>
      <c r="I112" s="258"/>
      <c r="J112" s="261"/>
      <c r="K112" s="257"/>
      <c r="L112" s="257"/>
      <c r="M112" s="257"/>
    </row>
    <row r="113" spans="1:13" ht="31.5" customHeight="1">
      <c r="A113" s="275" t="s">
        <v>381</v>
      </c>
      <c r="B113" s="138" t="s">
        <v>275</v>
      </c>
      <c r="C113" s="139" t="s">
        <v>276</v>
      </c>
      <c r="D113" s="140" t="s">
        <v>37</v>
      </c>
      <c r="E113" s="201">
        <v>1006.8660000000001</v>
      </c>
      <c r="F113" s="190">
        <v>76.430000000000007</v>
      </c>
      <c r="G113" s="24">
        <f t="shared" si="0"/>
        <v>99.49</v>
      </c>
      <c r="H113" s="279">
        <f t="shared" si="3"/>
        <v>100173.1</v>
      </c>
      <c r="I113" s="258"/>
      <c r="J113" s="261"/>
      <c r="K113" s="257"/>
      <c r="L113" s="257"/>
      <c r="M113" s="257"/>
    </row>
    <row r="114" spans="1:13" ht="32.25" customHeight="1">
      <c r="A114" s="275" t="s">
        <v>382</v>
      </c>
      <c r="B114" s="119">
        <v>72961</v>
      </c>
      <c r="C114" s="120" t="s">
        <v>384</v>
      </c>
      <c r="D114" s="121" t="s">
        <v>44</v>
      </c>
      <c r="E114" s="201">
        <v>169204</v>
      </c>
      <c r="F114" s="190">
        <v>1.22</v>
      </c>
      <c r="G114" s="24">
        <f t="shared" si="0"/>
        <v>1.59</v>
      </c>
      <c r="H114" s="279">
        <f t="shared" si="3"/>
        <v>269034.36</v>
      </c>
      <c r="I114" s="258"/>
      <c r="J114" s="261"/>
      <c r="K114" s="257"/>
      <c r="L114" s="257"/>
      <c r="M114" s="257"/>
    </row>
    <row r="115" spans="1:13" ht="32.25" customHeight="1">
      <c r="A115" s="275" t="s">
        <v>428</v>
      </c>
      <c r="B115" s="113" t="s">
        <v>385</v>
      </c>
      <c r="C115" s="114" t="s">
        <v>386</v>
      </c>
      <c r="D115" s="115" t="s">
        <v>37</v>
      </c>
      <c r="E115" s="201">
        <v>36583.599999999999</v>
      </c>
      <c r="F115" s="190">
        <v>9.4700000000000006</v>
      </c>
      <c r="G115" s="24">
        <f t="shared" si="0"/>
        <v>12.33</v>
      </c>
      <c r="H115" s="279">
        <f t="shared" si="3"/>
        <v>451075.79</v>
      </c>
      <c r="I115" s="258"/>
      <c r="J115" s="261"/>
      <c r="K115" s="257"/>
      <c r="L115" s="257"/>
      <c r="M115" s="257"/>
    </row>
    <row r="116" spans="1:13" ht="32.25" customHeight="1">
      <c r="A116" s="275" t="s">
        <v>429</v>
      </c>
      <c r="B116" s="113" t="s">
        <v>387</v>
      </c>
      <c r="C116" s="197" t="s">
        <v>388</v>
      </c>
      <c r="D116" s="113" t="s">
        <v>47</v>
      </c>
      <c r="E116" s="201">
        <v>39163.356</v>
      </c>
      <c r="F116" s="190">
        <v>82.73</v>
      </c>
      <c r="G116" s="24">
        <f t="shared" si="0"/>
        <v>107.69</v>
      </c>
      <c r="H116" s="307">
        <f t="shared" si="3"/>
        <v>4217501.8099999996</v>
      </c>
      <c r="I116" s="256">
        <f>E116/2</f>
        <v>19581.678</v>
      </c>
      <c r="J116" s="261"/>
      <c r="K116" s="257"/>
      <c r="L116" s="257"/>
      <c r="M116" s="257"/>
    </row>
    <row r="117" spans="1:13" ht="63" customHeight="1">
      <c r="A117" s="275" t="s">
        <v>430</v>
      </c>
      <c r="B117" s="122">
        <v>93589</v>
      </c>
      <c r="C117" s="127" t="s">
        <v>395</v>
      </c>
      <c r="D117" s="123" t="s">
        <v>49</v>
      </c>
      <c r="E117" s="201">
        <v>1080559.73</v>
      </c>
      <c r="F117" s="190">
        <v>1.18</v>
      </c>
      <c r="G117" s="24">
        <f t="shared" si="0"/>
        <v>1.54</v>
      </c>
      <c r="H117" s="279">
        <f t="shared" si="3"/>
        <v>1664061.98</v>
      </c>
      <c r="I117" s="258"/>
      <c r="J117" s="261"/>
      <c r="K117" s="257"/>
      <c r="L117" s="257"/>
      <c r="M117" s="257"/>
    </row>
    <row r="118" spans="1:13" ht="32.25" customHeight="1">
      <c r="A118" s="275" t="s">
        <v>431</v>
      </c>
      <c r="B118" s="113">
        <v>96401</v>
      </c>
      <c r="C118" s="124" t="s">
        <v>51</v>
      </c>
      <c r="D118" s="123" t="s">
        <v>44</v>
      </c>
      <c r="E118" s="201">
        <v>271004.18</v>
      </c>
      <c r="F118" s="190">
        <v>5.26</v>
      </c>
      <c r="G118" s="24">
        <f t="shared" si="0"/>
        <v>6.85</v>
      </c>
      <c r="H118" s="307">
        <f t="shared" si="3"/>
        <v>1856378.63</v>
      </c>
      <c r="I118" s="256">
        <f>E118/2</f>
        <v>135502.09</v>
      </c>
      <c r="J118" s="261"/>
      <c r="K118" s="257"/>
      <c r="L118" s="257"/>
      <c r="M118" s="257"/>
    </row>
    <row r="119" spans="1:13" ht="44.25" customHeight="1">
      <c r="A119" s="275" t="s">
        <v>445</v>
      </c>
      <c r="B119" s="125">
        <v>95430</v>
      </c>
      <c r="C119" s="124" t="s">
        <v>53</v>
      </c>
      <c r="D119" s="123" t="s">
        <v>54</v>
      </c>
      <c r="E119" s="201">
        <v>19910.810901600002</v>
      </c>
      <c r="F119" s="190">
        <v>0.4</v>
      </c>
      <c r="G119" s="24">
        <f t="shared" si="0"/>
        <v>0.52</v>
      </c>
      <c r="H119" s="279">
        <f t="shared" si="3"/>
        <v>10353.620000000001</v>
      </c>
      <c r="I119" s="258"/>
      <c r="J119" s="261"/>
      <c r="K119" s="257"/>
      <c r="L119" s="257"/>
      <c r="M119" s="257"/>
    </row>
    <row r="120" spans="1:13" ht="21" customHeight="1">
      <c r="A120" s="275" t="s">
        <v>446</v>
      </c>
      <c r="B120" s="113">
        <v>72942</v>
      </c>
      <c r="C120" s="124" t="s">
        <v>56</v>
      </c>
      <c r="D120" s="123" t="s">
        <v>44</v>
      </c>
      <c r="E120" s="201">
        <v>271519.36000000004</v>
      </c>
      <c r="F120" s="190">
        <v>1.45</v>
      </c>
      <c r="G120" s="24">
        <f t="shared" si="0"/>
        <v>1.89</v>
      </c>
      <c r="H120" s="279">
        <f t="shared" si="3"/>
        <v>513171.59</v>
      </c>
      <c r="I120" s="258"/>
      <c r="J120" s="261"/>
      <c r="K120" s="257"/>
      <c r="L120" s="257"/>
      <c r="M120" s="257"/>
    </row>
    <row r="121" spans="1:13" ht="46.5" customHeight="1">
      <c r="A121" s="275" t="s">
        <v>447</v>
      </c>
      <c r="B121" s="125">
        <v>95430</v>
      </c>
      <c r="C121" s="124" t="s">
        <v>58</v>
      </c>
      <c r="D121" s="123" t="s">
        <v>54</v>
      </c>
      <c r="E121" s="201">
        <v>8023.6496759999991</v>
      </c>
      <c r="F121" s="190">
        <v>0.4</v>
      </c>
      <c r="G121" s="24">
        <f t="shared" si="0"/>
        <v>0.52</v>
      </c>
      <c r="H121" s="279">
        <f t="shared" si="3"/>
        <v>4172.3</v>
      </c>
      <c r="I121" s="258"/>
      <c r="J121" s="261"/>
      <c r="K121" s="257"/>
      <c r="L121" s="257"/>
      <c r="M121" s="257"/>
    </row>
    <row r="122" spans="1:13" ht="63" customHeight="1">
      <c r="A122" s="275" t="s">
        <v>383</v>
      </c>
      <c r="B122" s="138">
        <v>95995</v>
      </c>
      <c r="C122" s="139" t="s">
        <v>282</v>
      </c>
      <c r="D122" s="140" t="s">
        <v>37</v>
      </c>
      <c r="E122" s="201">
        <v>8290.6239499999974</v>
      </c>
      <c r="F122" s="190">
        <v>963.44</v>
      </c>
      <c r="G122" s="24">
        <f t="shared" si="0"/>
        <v>1254.1099999999999</v>
      </c>
      <c r="H122" s="307">
        <f t="shared" si="3"/>
        <v>10397354.4</v>
      </c>
      <c r="I122" s="256">
        <f>E122/2</f>
        <v>4145.3119749999987</v>
      </c>
      <c r="J122" s="261"/>
      <c r="K122" s="257"/>
      <c r="L122" s="257"/>
      <c r="M122" s="257"/>
    </row>
    <row r="123" spans="1:13" ht="46.5" customHeight="1">
      <c r="A123" s="275" t="s">
        <v>448</v>
      </c>
      <c r="B123" s="125">
        <v>95430</v>
      </c>
      <c r="C123" s="126" t="s">
        <v>61</v>
      </c>
      <c r="D123" s="123" t="s">
        <v>54</v>
      </c>
      <c r="E123" s="201">
        <v>111158.54942400001</v>
      </c>
      <c r="F123" s="190">
        <v>0.4</v>
      </c>
      <c r="G123" s="24">
        <f t="shared" si="0"/>
        <v>0.52</v>
      </c>
      <c r="H123" s="279">
        <f t="shared" si="3"/>
        <v>57802.45</v>
      </c>
      <c r="I123" s="258"/>
      <c r="J123" s="261"/>
      <c r="K123" s="257"/>
      <c r="L123" s="257"/>
      <c r="M123" s="257"/>
    </row>
    <row r="124" spans="1:13" ht="46.5" customHeight="1">
      <c r="A124" s="275" t="s">
        <v>449</v>
      </c>
      <c r="B124" s="113">
        <v>95427</v>
      </c>
      <c r="C124" s="127" t="s">
        <v>63</v>
      </c>
      <c r="D124" s="123" t="s">
        <v>49</v>
      </c>
      <c r="E124" s="201">
        <v>599731.18631999986</v>
      </c>
      <c r="F124" s="190">
        <v>0.6</v>
      </c>
      <c r="G124" s="24">
        <f t="shared" si="0"/>
        <v>0.78</v>
      </c>
      <c r="H124" s="279">
        <f t="shared" si="3"/>
        <v>467790.33</v>
      </c>
      <c r="I124" s="258"/>
      <c r="J124" s="261"/>
      <c r="K124" s="257"/>
      <c r="L124" s="257"/>
      <c r="M124" s="257"/>
    </row>
    <row r="125" spans="1:13" ht="46.5" customHeight="1">
      <c r="A125" s="275" t="s">
        <v>450</v>
      </c>
      <c r="B125" s="113">
        <v>95427</v>
      </c>
      <c r="C125" s="124" t="s">
        <v>65</v>
      </c>
      <c r="D125" s="123" t="s">
        <v>49</v>
      </c>
      <c r="E125" s="201">
        <v>475977.13199999998</v>
      </c>
      <c r="F125" s="190">
        <v>0.6</v>
      </c>
      <c r="G125" s="24">
        <f t="shared" si="0"/>
        <v>0.78</v>
      </c>
      <c r="H125" s="279">
        <f t="shared" si="3"/>
        <v>371262.16</v>
      </c>
      <c r="I125" s="258"/>
      <c r="J125" s="261"/>
      <c r="K125" s="257"/>
      <c r="L125" s="257"/>
      <c r="M125" s="257"/>
    </row>
    <row r="126" spans="1:13" ht="21.75" customHeight="1">
      <c r="A126" s="273">
        <v>8</v>
      </c>
      <c r="B126" s="22"/>
      <c r="C126" s="25" t="s">
        <v>66</v>
      </c>
      <c r="D126" s="22"/>
      <c r="E126" s="22"/>
      <c r="F126" s="26"/>
      <c r="G126" s="19"/>
      <c r="H126" s="274">
        <f>SUM(H127:H136)</f>
        <v>5144682.9899999974</v>
      </c>
      <c r="I126" s="258"/>
      <c r="J126" s="261">
        <f>E126*F126</f>
        <v>0</v>
      </c>
      <c r="K126" s="257"/>
      <c r="L126" s="257"/>
      <c r="M126" s="257"/>
    </row>
    <row r="127" spans="1:13" ht="70.5" customHeight="1">
      <c r="A127" s="275" t="s">
        <v>451</v>
      </c>
      <c r="B127" s="122">
        <v>94273</v>
      </c>
      <c r="C127" s="128" t="s">
        <v>68</v>
      </c>
      <c r="D127" s="129" t="s">
        <v>69</v>
      </c>
      <c r="E127" s="20">
        <v>53684</v>
      </c>
      <c r="F127" s="27">
        <v>31.94</v>
      </c>
      <c r="G127" s="21">
        <f t="shared" ref="G127:G136" si="7">ROUND(F127+(F127*$H$9),2)</f>
        <v>41.58</v>
      </c>
      <c r="H127" s="307">
        <f t="shared" ref="H127:H136" si="8">ROUND((E127*G127),2)</f>
        <v>2232180.7200000002</v>
      </c>
      <c r="I127" s="256">
        <f>E127/2</f>
        <v>26842</v>
      </c>
      <c r="J127" s="261">
        <f>E127*F127</f>
        <v>1714666.96</v>
      </c>
      <c r="K127" s="257"/>
      <c r="L127" s="257"/>
      <c r="M127" s="257"/>
    </row>
    <row r="128" spans="1:13" ht="55.5" customHeight="1">
      <c r="A128" s="275" t="s">
        <v>452</v>
      </c>
      <c r="B128" s="122">
        <v>94283</v>
      </c>
      <c r="C128" s="130" t="s">
        <v>71</v>
      </c>
      <c r="D128" s="129" t="s">
        <v>69</v>
      </c>
      <c r="E128" s="20">
        <v>52258</v>
      </c>
      <c r="F128" s="27">
        <v>39.659999999999997</v>
      </c>
      <c r="G128" s="21">
        <f t="shared" si="7"/>
        <v>51.63</v>
      </c>
      <c r="H128" s="307">
        <f t="shared" si="8"/>
        <v>2698080.54</v>
      </c>
      <c r="I128" s="256">
        <f>E128/2</f>
        <v>26129</v>
      </c>
      <c r="J128" s="261">
        <f>E128*F128</f>
        <v>2072552.2799999998</v>
      </c>
      <c r="K128" s="257"/>
      <c r="L128" s="257"/>
      <c r="M128" s="257"/>
    </row>
    <row r="129" spans="1:13" ht="60">
      <c r="A129" s="275" t="s">
        <v>453</v>
      </c>
      <c r="B129" s="122">
        <v>91283</v>
      </c>
      <c r="C129" s="28" t="s">
        <v>73</v>
      </c>
      <c r="D129" s="132" t="s">
        <v>74</v>
      </c>
      <c r="E129" s="20">
        <v>692.62857142857172</v>
      </c>
      <c r="F129" s="27">
        <v>10.69</v>
      </c>
      <c r="G129" s="21">
        <f t="shared" si="7"/>
        <v>13.92</v>
      </c>
      <c r="H129" s="277">
        <f t="shared" si="8"/>
        <v>9641.39</v>
      </c>
      <c r="I129" s="258"/>
      <c r="J129" s="261">
        <f>E129*F129</f>
        <v>7404.1994285714309</v>
      </c>
      <c r="K129" s="257"/>
      <c r="L129" s="257"/>
      <c r="M129" s="257"/>
    </row>
    <row r="130" spans="1:13" ht="45">
      <c r="A130" s="275" t="s">
        <v>454</v>
      </c>
      <c r="B130" s="113" t="s">
        <v>389</v>
      </c>
      <c r="C130" s="114" t="s">
        <v>390</v>
      </c>
      <c r="D130" s="115" t="s">
        <v>37</v>
      </c>
      <c r="E130" s="20">
        <v>6.3000000000000007</v>
      </c>
      <c r="F130" s="27">
        <v>87.95</v>
      </c>
      <c r="G130" s="21">
        <f t="shared" si="7"/>
        <v>114.48</v>
      </c>
      <c r="H130" s="277">
        <f t="shared" si="8"/>
        <v>721.22</v>
      </c>
      <c r="I130" s="258"/>
      <c r="J130" s="261"/>
      <c r="K130" s="257"/>
      <c r="L130" s="257"/>
      <c r="M130" s="257"/>
    </row>
    <row r="131" spans="1:13" ht="30">
      <c r="A131" s="275" t="s">
        <v>455</v>
      </c>
      <c r="B131" s="180" t="s">
        <v>391</v>
      </c>
      <c r="C131" s="198" t="s">
        <v>392</v>
      </c>
      <c r="D131" s="121" t="s">
        <v>37</v>
      </c>
      <c r="E131" s="20">
        <v>27888</v>
      </c>
      <c r="F131" s="27">
        <v>1.1599999999999999</v>
      </c>
      <c r="G131" s="21">
        <f t="shared" si="7"/>
        <v>1.51</v>
      </c>
      <c r="H131" s="277">
        <f t="shared" si="8"/>
        <v>42110.879999999997</v>
      </c>
      <c r="I131" s="258"/>
      <c r="J131" s="261"/>
      <c r="K131" s="257"/>
      <c r="L131" s="257"/>
      <c r="M131" s="257"/>
    </row>
    <row r="132" spans="1:13" ht="30">
      <c r="A132" s="275" t="s">
        <v>456</v>
      </c>
      <c r="B132" s="117" t="s">
        <v>393</v>
      </c>
      <c r="C132" s="199" t="s">
        <v>394</v>
      </c>
      <c r="D132" s="129" t="s">
        <v>37</v>
      </c>
      <c r="E132" s="20">
        <v>337.5</v>
      </c>
      <c r="F132" s="27">
        <v>25.68</v>
      </c>
      <c r="G132" s="21">
        <f t="shared" si="7"/>
        <v>33.43</v>
      </c>
      <c r="H132" s="277">
        <f t="shared" si="8"/>
        <v>11282.63</v>
      </c>
      <c r="I132" s="258"/>
      <c r="J132" s="261"/>
      <c r="K132" s="257"/>
      <c r="L132" s="257"/>
      <c r="M132" s="257"/>
    </row>
    <row r="133" spans="1:13" ht="15">
      <c r="A133" s="275" t="s">
        <v>457</v>
      </c>
      <c r="B133" s="122" t="s">
        <v>423</v>
      </c>
      <c r="C133" s="131" t="s">
        <v>422</v>
      </c>
      <c r="D133" s="129" t="s">
        <v>69</v>
      </c>
      <c r="E133" s="20">
        <v>10</v>
      </c>
      <c r="F133" s="27">
        <v>607.25</v>
      </c>
      <c r="G133" s="21">
        <f t="shared" si="7"/>
        <v>790.46</v>
      </c>
      <c r="H133" s="277">
        <f t="shared" si="8"/>
        <v>7904.6</v>
      </c>
      <c r="I133" s="258"/>
      <c r="J133" s="261"/>
      <c r="K133" s="257"/>
      <c r="L133" s="257"/>
      <c r="M133" s="257"/>
    </row>
    <row r="134" spans="1:13" ht="15">
      <c r="A134" s="275" t="s">
        <v>458</v>
      </c>
      <c r="B134" s="122" t="s">
        <v>424</v>
      </c>
      <c r="C134" s="131" t="s">
        <v>425</v>
      </c>
      <c r="D134" s="129" t="s">
        <v>69</v>
      </c>
      <c r="E134" s="20">
        <v>10</v>
      </c>
      <c r="F134" s="27">
        <v>1013.18</v>
      </c>
      <c r="G134" s="21">
        <f t="shared" si="7"/>
        <v>1318.86</v>
      </c>
      <c r="H134" s="277">
        <f t="shared" si="8"/>
        <v>13188.6</v>
      </c>
      <c r="I134" s="258"/>
      <c r="J134" s="261"/>
      <c r="K134" s="257"/>
      <c r="L134" s="257"/>
      <c r="M134" s="257"/>
    </row>
    <row r="135" spans="1:13" ht="15">
      <c r="A135" s="275" t="s">
        <v>459</v>
      </c>
      <c r="B135" s="122" t="s">
        <v>427</v>
      </c>
      <c r="C135" s="28" t="s">
        <v>426</v>
      </c>
      <c r="D135" s="132" t="s">
        <v>340</v>
      </c>
      <c r="E135" s="20">
        <v>170</v>
      </c>
      <c r="F135" s="27">
        <v>165.15</v>
      </c>
      <c r="G135" s="21">
        <f t="shared" si="7"/>
        <v>214.98</v>
      </c>
      <c r="H135" s="277">
        <f t="shared" si="8"/>
        <v>36546.6</v>
      </c>
      <c r="I135" s="258"/>
      <c r="J135" s="261"/>
      <c r="K135" s="257"/>
      <c r="L135" s="257"/>
      <c r="M135" s="257"/>
    </row>
    <row r="136" spans="1:13" ht="26.25" customHeight="1">
      <c r="A136" s="275" t="s">
        <v>460</v>
      </c>
      <c r="B136" s="224" t="s">
        <v>284</v>
      </c>
      <c r="C136" s="225" t="s">
        <v>338</v>
      </c>
      <c r="D136" s="226" t="s">
        <v>76</v>
      </c>
      <c r="E136" s="20">
        <v>16349</v>
      </c>
      <c r="F136" s="27">
        <v>4.37</v>
      </c>
      <c r="G136" s="23">
        <f t="shared" si="7"/>
        <v>5.69</v>
      </c>
      <c r="H136" s="286">
        <f t="shared" si="8"/>
        <v>93025.81</v>
      </c>
      <c r="I136" s="258"/>
      <c r="J136" s="261">
        <f>E136*F136</f>
        <v>71445.13</v>
      </c>
      <c r="K136" s="257"/>
      <c r="L136" s="257"/>
      <c r="M136" s="257"/>
    </row>
    <row r="137" spans="1:13" ht="23.25" customHeight="1">
      <c r="A137" s="338" t="s">
        <v>77</v>
      </c>
      <c r="B137" s="339"/>
      <c r="C137" s="339"/>
      <c r="D137" s="339"/>
      <c r="E137" s="339"/>
      <c r="F137" s="339"/>
      <c r="G137" s="339"/>
      <c r="H137" s="287">
        <f>H126+H98+H93+H53+H32+H12+H108+H105</f>
        <v>35032119.879999988</v>
      </c>
      <c r="I137" s="264">
        <v>26852340.140000001</v>
      </c>
      <c r="J137" s="265">
        <f>I137*0.2%</f>
        <v>53704.68028</v>
      </c>
      <c r="K137" s="257"/>
      <c r="L137" s="257"/>
      <c r="M137" s="257"/>
    </row>
    <row r="138" spans="1:13" ht="20.25" customHeight="1">
      <c r="A138" s="288"/>
      <c r="B138" s="29"/>
      <c r="C138" s="29"/>
      <c r="D138" s="29"/>
      <c r="E138" s="29"/>
      <c r="F138" s="29"/>
      <c r="G138" s="30"/>
      <c r="H138" s="289"/>
      <c r="I138" s="257"/>
      <c r="J138" s="257"/>
      <c r="K138" s="257"/>
      <c r="L138" s="257"/>
      <c r="M138" s="257"/>
    </row>
    <row r="139" spans="1:13" ht="10.5" customHeight="1">
      <c r="A139" s="290"/>
      <c r="B139" s="31" t="s">
        <v>78</v>
      </c>
      <c r="C139" s="31"/>
      <c r="D139" s="31"/>
      <c r="E139" s="31"/>
      <c r="F139" s="31"/>
      <c r="G139" s="31"/>
      <c r="H139" s="291"/>
      <c r="I139" s="257"/>
      <c r="J139" s="257"/>
      <c r="K139" s="257"/>
      <c r="L139" s="257"/>
      <c r="M139" s="257"/>
    </row>
    <row r="140" spans="1:13" ht="12.75" hidden="1" customHeight="1">
      <c r="A140" s="292"/>
      <c r="B140" s="32"/>
      <c r="C140" s="32"/>
      <c r="D140" s="32"/>
      <c r="E140" s="32"/>
      <c r="F140" s="32"/>
      <c r="G140" s="32"/>
      <c r="H140" s="293"/>
      <c r="I140" s="257"/>
      <c r="J140" s="257"/>
      <c r="K140" s="257"/>
      <c r="L140" s="257"/>
      <c r="M140" s="257"/>
    </row>
    <row r="141" spans="1:13">
      <c r="A141" s="292"/>
      <c r="B141" s="32"/>
      <c r="C141" s="32"/>
      <c r="D141" s="32"/>
      <c r="E141" s="32"/>
      <c r="F141" s="32"/>
      <c r="G141" s="32"/>
      <c r="H141" s="293"/>
      <c r="I141" s="257"/>
      <c r="J141" s="257"/>
      <c r="K141" s="257"/>
      <c r="L141" s="257"/>
      <c r="M141" s="257"/>
    </row>
    <row r="142" spans="1:13" ht="24" customHeight="1">
      <c r="A142" s="292"/>
      <c r="B142" s="32"/>
      <c r="C142" s="309" t="s">
        <v>339</v>
      </c>
      <c r="D142" s="309"/>
      <c r="E142" s="309"/>
      <c r="F142" s="309"/>
      <c r="G142" s="309"/>
      <c r="H142" s="293"/>
      <c r="I142" s="257"/>
      <c r="J142" s="257"/>
      <c r="K142" s="257"/>
      <c r="L142" s="257"/>
      <c r="M142" s="257"/>
    </row>
    <row r="143" spans="1:13" ht="14.25" customHeight="1">
      <c r="A143" s="294"/>
      <c r="B143" s="31"/>
      <c r="C143" s="31"/>
      <c r="D143" s="31"/>
      <c r="E143" s="31"/>
      <c r="F143" s="31"/>
      <c r="G143" s="31"/>
      <c r="H143" s="291"/>
      <c r="I143" s="257"/>
      <c r="J143" s="257"/>
      <c r="K143" s="257"/>
      <c r="L143" s="257"/>
      <c r="M143" s="257"/>
    </row>
    <row r="144" spans="1:13" ht="15" customHeight="1">
      <c r="A144" s="290"/>
      <c r="B144" s="33"/>
      <c r="C144" s="298" t="s">
        <v>464</v>
      </c>
      <c r="D144" s="34"/>
      <c r="E144" s="33"/>
      <c r="F144" s="33"/>
      <c r="G144" s="33"/>
      <c r="H144" s="295"/>
      <c r="I144" s="257"/>
      <c r="J144" s="257"/>
      <c r="K144" s="257"/>
      <c r="L144" s="257"/>
      <c r="M144" s="257"/>
    </row>
    <row r="145" spans="1:13" customFormat="1" ht="21.75" customHeight="1" thickBot="1">
      <c r="A145" s="296"/>
      <c r="B145" s="35"/>
      <c r="C145" s="299" t="s">
        <v>465</v>
      </c>
      <c r="D145" s="35"/>
      <c r="E145" s="35"/>
      <c r="F145" s="35"/>
      <c r="G145" s="35"/>
      <c r="H145" s="297"/>
      <c r="I145" s="257"/>
      <c r="J145" s="257"/>
      <c r="K145" s="257"/>
      <c r="L145" s="257"/>
      <c r="M145" s="257"/>
    </row>
    <row r="146" spans="1:13" customFormat="1" ht="12" customHeight="1"/>
    <row r="147" spans="1:13" customFormat="1" ht="14.1" customHeight="1">
      <c r="I147" s="1"/>
    </row>
    <row r="148" spans="1:13" ht="14.1" customHeight="1"/>
    <row r="149" spans="1:13" ht="4.5" customHeight="1"/>
    <row r="152" spans="1:13" ht="14.25">
      <c r="C152" s="310"/>
      <c r="D152" s="310"/>
      <c r="E152" s="310"/>
      <c r="F152" s="310"/>
      <c r="G152" s="310"/>
      <c r="H152" s="310"/>
    </row>
    <row r="153" spans="1:13" ht="14.25">
      <c r="C153" s="36"/>
      <c r="D153" s="31"/>
      <c r="E153" s="31"/>
      <c r="F153" s="31"/>
      <c r="G153" s="31"/>
      <c r="H153" s="31"/>
    </row>
    <row r="154" spans="1:13" ht="14.25">
      <c r="C154" s="310"/>
      <c r="D154" s="310"/>
      <c r="E154" s="310"/>
      <c r="F154" s="310"/>
      <c r="G154" s="310"/>
      <c r="H154" s="310"/>
    </row>
  </sheetData>
  <mergeCells count="19">
    <mergeCell ref="A9:D9"/>
    <mergeCell ref="A5:E5"/>
    <mergeCell ref="F5:H5"/>
    <mergeCell ref="A10:H10"/>
    <mergeCell ref="A137:G137"/>
    <mergeCell ref="A1:B1"/>
    <mergeCell ref="C1:H1"/>
    <mergeCell ref="A2:H2"/>
    <mergeCell ref="A3:H3"/>
    <mergeCell ref="C142:G142"/>
    <mergeCell ref="C152:H152"/>
    <mergeCell ref="C154:H154"/>
    <mergeCell ref="A6:E6"/>
    <mergeCell ref="F6:H6"/>
    <mergeCell ref="A7:D7"/>
    <mergeCell ref="E7:H7"/>
    <mergeCell ref="A8:D8"/>
    <mergeCell ref="E8:E9"/>
    <mergeCell ref="F8:F9"/>
  </mergeCells>
  <phoneticPr fontId="0" type="noConversion"/>
  <conditionalFormatting sqref="D12 D53 D126">
    <cfRule type="cellIs" dxfId="65" priority="67" stopIfTrue="1" operator="equal">
      <formula>0</formula>
    </cfRule>
  </conditionalFormatting>
  <conditionalFormatting sqref="B126 D32">
    <cfRule type="cellIs" dxfId="64" priority="66" stopIfTrue="1" operator="equal">
      <formula>0</formula>
    </cfRule>
  </conditionalFormatting>
  <conditionalFormatting sqref="E126">
    <cfRule type="cellIs" dxfId="63" priority="65" stopIfTrue="1" operator="equal">
      <formula>0</formula>
    </cfRule>
  </conditionalFormatting>
  <conditionalFormatting sqref="E53">
    <cfRule type="cellIs" dxfId="62" priority="64" stopIfTrue="1" operator="equal">
      <formula>0</formula>
    </cfRule>
  </conditionalFormatting>
  <conditionalFormatting sqref="D43:D44 D51:D52 D46">
    <cfRule type="cellIs" dxfId="61" priority="63" stopIfTrue="1" operator="equal">
      <formula>0</formula>
    </cfRule>
  </conditionalFormatting>
  <conditionalFormatting sqref="D136">
    <cfRule type="cellIs" dxfId="60" priority="55" stopIfTrue="1" operator="equal">
      <formula>0</formula>
    </cfRule>
  </conditionalFormatting>
  <conditionalFormatting sqref="D64 D59 D80:D84">
    <cfRule type="cellIs" dxfId="59" priority="62" stopIfTrue="1" operator="equal">
      <formula>0</formula>
    </cfRule>
  </conditionalFormatting>
  <conditionalFormatting sqref="E98">
    <cfRule type="cellIs" dxfId="58" priority="59" stopIfTrue="1" operator="equal">
      <formula>0</formula>
    </cfRule>
  </conditionalFormatting>
  <conditionalFormatting sqref="D101">
    <cfRule type="cellIs" dxfId="57" priority="48" stopIfTrue="1" operator="equal">
      <formula>0</formula>
    </cfRule>
  </conditionalFormatting>
  <conditionalFormatting sqref="D89">
    <cfRule type="cellIs" dxfId="56" priority="45" stopIfTrue="1" operator="equal">
      <formula>0</formula>
    </cfRule>
  </conditionalFormatting>
  <conditionalFormatting sqref="D90:D91">
    <cfRule type="cellIs" dxfId="55" priority="44" stopIfTrue="1" operator="equal">
      <formula>0</formula>
    </cfRule>
  </conditionalFormatting>
  <conditionalFormatting sqref="D48">
    <cfRule type="cellIs" dxfId="54" priority="54" stopIfTrue="1" operator="equal">
      <formula>0</formula>
    </cfRule>
  </conditionalFormatting>
  <conditionalFormatting sqref="D98">
    <cfRule type="cellIs" dxfId="53" priority="53" stopIfTrue="1" operator="equal">
      <formula>0</formula>
    </cfRule>
  </conditionalFormatting>
  <conditionalFormatting sqref="D103:D104">
    <cfRule type="cellIs" dxfId="52" priority="52" stopIfTrue="1" operator="equal">
      <formula>0</formula>
    </cfRule>
  </conditionalFormatting>
  <conditionalFormatting sqref="D102">
    <cfRule type="cellIs" dxfId="51" priority="51" stopIfTrue="1" operator="equal">
      <formula>0</formula>
    </cfRule>
  </conditionalFormatting>
  <conditionalFormatting sqref="D99">
    <cfRule type="cellIs" dxfId="50" priority="50" stopIfTrue="1" operator="equal">
      <formula>0</formula>
    </cfRule>
  </conditionalFormatting>
  <conditionalFormatting sqref="D100">
    <cfRule type="cellIs" dxfId="49" priority="49" stopIfTrue="1" operator="equal">
      <formula>0</formula>
    </cfRule>
  </conditionalFormatting>
  <conditionalFormatting sqref="D88">
    <cfRule type="cellIs" dxfId="48" priority="47" stopIfTrue="1" operator="equal">
      <formula>0</formula>
    </cfRule>
  </conditionalFormatting>
  <conditionalFormatting sqref="D87">
    <cfRule type="cellIs" dxfId="47" priority="46" stopIfTrue="1" operator="equal">
      <formula>0</formula>
    </cfRule>
  </conditionalFormatting>
  <conditionalFormatting sqref="D92">
    <cfRule type="cellIs" dxfId="46" priority="43" stopIfTrue="1" operator="equal">
      <formula>0</formula>
    </cfRule>
  </conditionalFormatting>
  <conditionalFormatting sqref="D96">
    <cfRule type="cellIs" dxfId="45" priority="36" stopIfTrue="1" operator="equal">
      <formula>0</formula>
    </cfRule>
  </conditionalFormatting>
  <conditionalFormatting sqref="D93">
    <cfRule type="cellIs" dxfId="44" priority="40" stopIfTrue="1" operator="equal">
      <formula>0</formula>
    </cfRule>
  </conditionalFormatting>
  <conditionalFormatting sqref="D94">
    <cfRule type="cellIs" dxfId="43" priority="39" stopIfTrue="1" operator="equal">
      <formula>0</formula>
    </cfRule>
  </conditionalFormatting>
  <conditionalFormatting sqref="D95">
    <cfRule type="cellIs" dxfId="42" priority="38" stopIfTrue="1" operator="equal">
      <formula>0</formula>
    </cfRule>
  </conditionalFormatting>
  <conditionalFormatting sqref="D97">
    <cfRule type="cellIs" dxfId="41" priority="37" stopIfTrue="1" operator="equal">
      <formula>0</formula>
    </cfRule>
  </conditionalFormatting>
  <conditionalFormatting sqref="D33">
    <cfRule type="cellIs" dxfId="40" priority="35" stopIfTrue="1" operator="equal">
      <formula>0</formula>
    </cfRule>
  </conditionalFormatting>
  <conditionalFormatting sqref="E108:E125">
    <cfRule type="cellIs" dxfId="39" priority="30" stopIfTrue="1" operator="equal">
      <formula>0</formula>
    </cfRule>
  </conditionalFormatting>
  <conditionalFormatting sqref="D35">
    <cfRule type="cellIs" dxfId="38" priority="34" stopIfTrue="1" operator="equal">
      <formula>0</formula>
    </cfRule>
  </conditionalFormatting>
  <conditionalFormatting sqref="C128 D127:D128">
    <cfRule type="cellIs" dxfId="37" priority="33" stopIfTrue="1" operator="equal">
      <formula>0</formula>
    </cfRule>
  </conditionalFormatting>
  <conditionalFormatting sqref="D108">
    <cfRule type="cellIs" dxfId="36" priority="32" stopIfTrue="1" operator="equal">
      <formula>0</formula>
    </cfRule>
  </conditionalFormatting>
  <conditionalFormatting sqref="B108">
    <cfRule type="cellIs" dxfId="35" priority="31" stopIfTrue="1" operator="equal">
      <formula>0</formula>
    </cfRule>
  </conditionalFormatting>
  <conditionalFormatting sqref="B120 D114:D121 C123:D123">
    <cfRule type="cellIs" dxfId="34" priority="27" stopIfTrue="1" operator="equal">
      <formula>0</formula>
    </cfRule>
  </conditionalFormatting>
  <conditionalFormatting sqref="D114:D121 D123:D125">
    <cfRule type="cellIs" dxfId="33" priority="26" stopIfTrue="1" operator="equal">
      <formula>0</formula>
    </cfRule>
  </conditionalFormatting>
  <conditionalFormatting sqref="D110">
    <cfRule type="cellIs" dxfId="32" priority="24" stopIfTrue="1" operator="equal">
      <formula>0</formula>
    </cfRule>
  </conditionalFormatting>
  <conditionalFormatting sqref="D110">
    <cfRule type="cellIs" dxfId="31" priority="25" stopIfTrue="1" operator="equal">
      <formula>0</formula>
    </cfRule>
  </conditionalFormatting>
  <conditionalFormatting sqref="D111">
    <cfRule type="cellIs" dxfId="30" priority="22" stopIfTrue="1" operator="equal">
      <formula>0</formula>
    </cfRule>
  </conditionalFormatting>
  <conditionalFormatting sqref="D111">
    <cfRule type="cellIs" dxfId="29" priority="23" stopIfTrue="1" operator="equal">
      <formula>0</formula>
    </cfRule>
  </conditionalFormatting>
  <conditionalFormatting sqref="C132:D132">
    <cfRule type="cellIs" dxfId="28" priority="8" stopIfTrue="1" operator="equal">
      <formula>0</formula>
    </cfRule>
  </conditionalFormatting>
  <conditionalFormatting sqref="C129:D129">
    <cfRule type="cellIs" dxfId="27" priority="19" stopIfTrue="1" operator="equal">
      <formula>0</formula>
    </cfRule>
  </conditionalFormatting>
  <conditionalFormatting sqref="C130:D130">
    <cfRule type="cellIs" dxfId="26" priority="18" stopIfTrue="1" operator="equal">
      <formula>0</formula>
    </cfRule>
  </conditionalFormatting>
  <conditionalFormatting sqref="C130:D130">
    <cfRule type="cellIs" dxfId="25" priority="17" stopIfTrue="1" operator="equal">
      <formula>0</formula>
    </cfRule>
  </conditionalFormatting>
  <conditionalFormatting sqref="D130">
    <cfRule type="cellIs" dxfId="24" priority="16" stopIfTrue="1" operator="equal">
      <formula>0</formula>
    </cfRule>
  </conditionalFormatting>
  <conditionalFormatting sqref="C130:D130">
    <cfRule type="cellIs" dxfId="23" priority="15" stopIfTrue="1" operator="equal">
      <formula>0</formula>
    </cfRule>
  </conditionalFormatting>
  <conditionalFormatting sqref="D130">
    <cfRule type="cellIs" dxfId="22" priority="14" stopIfTrue="1" operator="equal">
      <formula>0</formula>
    </cfRule>
  </conditionalFormatting>
  <conditionalFormatting sqref="C131:D132">
    <cfRule type="cellIs" dxfId="21" priority="13" stopIfTrue="1" operator="equal">
      <formula>0</formula>
    </cfRule>
  </conditionalFormatting>
  <conditionalFormatting sqref="C131:D132">
    <cfRule type="cellIs" dxfId="20" priority="12" stopIfTrue="1" operator="equal">
      <formula>0</formula>
    </cfRule>
  </conditionalFormatting>
  <conditionalFormatting sqref="D131:D132">
    <cfRule type="cellIs" dxfId="19" priority="11" stopIfTrue="1" operator="equal">
      <formula>0</formula>
    </cfRule>
  </conditionalFormatting>
  <conditionalFormatting sqref="C131:D132">
    <cfRule type="cellIs" dxfId="18" priority="10" stopIfTrue="1" operator="equal">
      <formula>0</formula>
    </cfRule>
  </conditionalFormatting>
  <conditionalFormatting sqref="D131:D132">
    <cfRule type="cellIs" dxfId="17" priority="9" stopIfTrue="1" operator="equal">
      <formula>0</formula>
    </cfRule>
  </conditionalFormatting>
  <conditionalFormatting sqref="C135:D135">
    <cfRule type="cellIs" dxfId="16" priority="7" stopIfTrue="1" operator="equal">
      <formula>0</formula>
    </cfRule>
  </conditionalFormatting>
  <conditionalFormatting sqref="D133:D134">
    <cfRule type="cellIs" dxfId="15" priority="6" stopIfTrue="1" operator="equal">
      <formula>0</formula>
    </cfRule>
  </conditionalFormatting>
  <conditionalFormatting sqref="E105">
    <cfRule type="cellIs" dxfId="14" priority="3" stopIfTrue="1" operator="equal">
      <formula>0</formula>
    </cfRule>
  </conditionalFormatting>
  <conditionalFormatting sqref="D105">
    <cfRule type="cellIs" dxfId="13" priority="5" stopIfTrue="1" operator="equal">
      <formula>0</formula>
    </cfRule>
  </conditionalFormatting>
  <conditionalFormatting sqref="B105">
    <cfRule type="cellIs" dxfId="12" priority="4" stopIfTrue="1" operator="equal">
      <formula>0</formula>
    </cfRule>
  </conditionalFormatting>
  <conditionalFormatting sqref="D112">
    <cfRule type="cellIs" dxfId="11" priority="1" stopIfTrue="1" operator="equal">
      <formula>0</formula>
    </cfRule>
  </conditionalFormatting>
  <conditionalFormatting sqref="D112">
    <cfRule type="cellIs" dxfId="10" priority="2" stopIfTrue="1" operator="equal">
      <formula>0</formula>
    </cfRule>
  </conditionalFormatting>
  <printOptions horizontalCentered="1"/>
  <pageMargins left="0.19685039370078741" right="0.19685039370078741" top="0.39370078740157483" bottom="0.39370078740157483" header="0" footer="0"/>
  <pageSetup paperSize="9" scale="70" orientation="portrait" r:id="rId1"/>
  <headerFooter alignWithMargins="0"/>
  <rowBreaks count="2" manualBreakCount="2">
    <brk id="111" max="7" man="1"/>
    <brk id="132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3"/>
  <sheetViews>
    <sheetView workbookViewId="0">
      <selection activeCell="J29" sqref="J29"/>
    </sheetView>
  </sheetViews>
  <sheetFormatPr defaultRowHeight="12.75"/>
  <cols>
    <col min="1" max="1" width="26.28515625" style="64" customWidth="1"/>
    <col min="2" max="16384" width="9.140625" style="64"/>
  </cols>
  <sheetData>
    <row r="1" spans="1:12" ht="13.5" thickBot="1"/>
    <row r="2" spans="1:12" ht="18" customHeight="1" thickBot="1">
      <c r="A2" s="351" t="s">
        <v>313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3"/>
    </row>
    <row r="3" spans="1:12" ht="13.5" thickBot="1">
      <c r="A3" s="303" t="s">
        <v>314</v>
      </c>
      <c r="B3" s="354" t="s">
        <v>176</v>
      </c>
      <c r="C3" s="354"/>
      <c r="D3" s="354"/>
      <c r="E3" s="354"/>
      <c r="F3" s="354"/>
      <c r="G3" s="354"/>
      <c r="H3" s="354"/>
      <c r="I3" s="304" t="s">
        <v>315</v>
      </c>
      <c r="J3" s="305" t="s">
        <v>316</v>
      </c>
      <c r="K3" s="305" t="s">
        <v>317</v>
      </c>
      <c r="L3" s="306" t="s">
        <v>318</v>
      </c>
    </row>
    <row r="4" spans="1:12">
      <c r="A4" s="300"/>
      <c r="B4" s="200" t="s">
        <v>319</v>
      </c>
      <c r="C4" s="350" t="s">
        <v>320</v>
      </c>
      <c r="D4" s="350"/>
      <c r="E4" s="350"/>
      <c r="F4" s="350"/>
      <c r="G4" s="350"/>
      <c r="H4" s="350"/>
      <c r="I4" s="200" t="s">
        <v>321</v>
      </c>
      <c r="J4" s="173">
        <v>8</v>
      </c>
      <c r="K4" s="173">
        <v>107.24</v>
      </c>
      <c r="L4" s="301">
        <f>J4*K4</f>
        <v>857.92</v>
      </c>
    </row>
    <row r="5" spans="1:12">
      <c r="A5" s="300"/>
      <c r="B5" s="200" t="s">
        <v>322</v>
      </c>
      <c r="C5" s="350" t="s">
        <v>323</v>
      </c>
      <c r="D5" s="350"/>
      <c r="E5" s="350"/>
      <c r="F5" s="350"/>
      <c r="G5" s="350"/>
      <c r="H5" s="350"/>
      <c r="I5" s="200" t="s">
        <v>321</v>
      </c>
      <c r="J5" s="173">
        <v>8</v>
      </c>
      <c r="K5" s="173">
        <v>22.25</v>
      </c>
      <c r="L5" s="301">
        <f t="shared" ref="L5:L12" si="0">J5*K5</f>
        <v>178</v>
      </c>
    </row>
    <row r="6" spans="1:12">
      <c r="A6" s="300"/>
      <c r="B6" s="200" t="s">
        <v>324</v>
      </c>
      <c r="C6" s="350" t="s">
        <v>325</v>
      </c>
      <c r="D6" s="350"/>
      <c r="E6" s="350"/>
      <c r="F6" s="350"/>
      <c r="G6" s="350"/>
      <c r="H6" s="350"/>
      <c r="I6" s="200" t="s">
        <v>321</v>
      </c>
      <c r="J6" s="173">
        <v>1</v>
      </c>
      <c r="K6" s="173">
        <v>22.02</v>
      </c>
      <c r="L6" s="301">
        <f t="shared" si="0"/>
        <v>22.02</v>
      </c>
    </row>
    <row r="7" spans="1:12">
      <c r="A7" s="300"/>
      <c r="B7" s="200" t="s">
        <v>326</v>
      </c>
      <c r="C7" s="350" t="s">
        <v>327</v>
      </c>
      <c r="D7" s="350"/>
      <c r="E7" s="350"/>
      <c r="F7" s="350"/>
      <c r="G7" s="350"/>
      <c r="H7" s="350"/>
      <c r="I7" s="200" t="s">
        <v>28</v>
      </c>
      <c r="J7" s="173">
        <v>3.3000000000000002E-2</v>
      </c>
      <c r="K7" s="173">
        <v>1163.7</v>
      </c>
      <c r="L7" s="301">
        <f t="shared" si="0"/>
        <v>38.402100000000004</v>
      </c>
    </row>
    <row r="8" spans="1:12">
      <c r="A8" s="300"/>
      <c r="B8" s="200" t="s">
        <v>328</v>
      </c>
      <c r="C8" s="350" t="s">
        <v>329</v>
      </c>
      <c r="D8" s="350"/>
      <c r="E8" s="350"/>
      <c r="F8" s="350"/>
      <c r="G8" s="350"/>
      <c r="H8" s="350"/>
      <c r="I8" s="200" t="s">
        <v>315</v>
      </c>
      <c r="J8" s="173">
        <v>20</v>
      </c>
      <c r="K8" s="173">
        <v>0.2</v>
      </c>
      <c r="L8" s="301">
        <f t="shared" si="0"/>
        <v>4</v>
      </c>
    </row>
    <row r="9" spans="1:12">
      <c r="A9" s="300"/>
      <c r="B9" s="200" t="s">
        <v>330</v>
      </c>
      <c r="C9" s="350" t="s">
        <v>331</v>
      </c>
      <c r="D9" s="350"/>
      <c r="E9" s="350"/>
      <c r="F9" s="350"/>
      <c r="G9" s="350"/>
      <c r="H9" s="350"/>
      <c r="I9" s="200" t="s">
        <v>315</v>
      </c>
      <c r="J9" s="173">
        <v>3</v>
      </c>
      <c r="K9" s="173">
        <v>1.5</v>
      </c>
      <c r="L9" s="301">
        <f t="shared" si="0"/>
        <v>4.5</v>
      </c>
    </row>
    <row r="10" spans="1:12">
      <c r="A10" s="300"/>
      <c r="B10" s="200" t="s">
        <v>332</v>
      </c>
      <c r="C10" s="350" t="s">
        <v>333</v>
      </c>
      <c r="D10" s="350"/>
      <c r="E10" s="350"/>
      <c r="F10" s="350"/>
      <c r="G10" s="350"/>
      <c r="H10" s="350"/>
      <c r="I10" s="200" t="s">
        <v>315</v>
      </c>
      <c r="J10" s="173">
        <v>1</v>
      </c>
      <c r="K10" s="173">
        <v>4</v>
      </c>
      <c r="L10" s="301">
        <f t="shared" si="0"/>
        <v>4</v>
      </c>
    </row>
    <row r="11" spans="1:12">
      <c r="A11" s="300"/>
      <c r="B11" s="200" t="s">
        <v>334</v>
      </c>
      <c r="C11" s="350" t="s">
        <v>335</v>
      </c>
      <c r="D11" s="350"/>
      <c r="E11" s="350"/>
      <c r="F11" s="350"/>
      <c r="G11" s="350"/>
      <c r="H11" s="350"/>
      <c r="I11" s="200" t="s">
        <v>315</v>
      </c>
      <c r="J11" s="173">
        <v>3</v>
      </c>
      <c r="K11" s="173">
        <v>1.5</v>
      </c>
      <c r="L11" s="301">
        <f t="shared" si="0"/>
        <v>4.5</v>
      </c>
    </row>
    <row r="12" spans="1:12">
      <c r="A12" s="300"/>
      <c r="B12" s="200" t="s">
        <v>336</v>
      </c>
      <c r="C12" s="350" t="s">
        <v>337</v>
      </c>
      <c r="D12" s="350"/>
      <c r="E12" s="350"/>
      <c r="F12" s="350"/>
      <c r="G12" s="350"/>
      <c r="H12" s="350"/>
      <c r="I12" s="200" t="s">
        <v>315</v>
      </c>
      <c r="J12" s="173">
        <v>6</v>
      </c>
      <c r="K12" s="173">
        <v>0.61</v>
      </c>
      <c r="L12" s="301">
        <f t="shared" si="0"/>
        <v>3.66</v>
      </c>
    </row>
    <row r="13" spans="1:12" ht="13.5" thickBot="1">
      <c r="A13" s="110"/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302">
        <f>SUM(L4:L12)</f>
        <v>1117.0021000000002</v>
      </c>
    </row>
  </sheetData>
  <mergeCells count="11">
    <mergeCell ref="A2:L2"/>
    <mergeCell ref="B3:H3"/>
    <mergeCell ref="C4:H4"/>
    <mergeCell ref="C5:H5"/>
    <mergeCell ref="C6:H6"/>
    <mergeCell ref="C12:H12"/>
    <mergeCell ref="C8:H8"/>
    <mergeCell ref="C9:H9"/>
    <mergeCell ref="C10:H10"/>
    <mergeCell ref="C11:H11"/>
    <mergeCell ref="C7:H7"/>
  </mergeCells>
  <phoneticPr fontId="0" type="noConversion"/>
  <pageMargins left="0.75" right="0.75" top="1" bottom="1" header="0.49212598499999999" footer="0.49212598499999999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V82"/>
  <sheetViews>
    <sheetView showGridLines="0" showZeros="0" view="pageBreakPreview" zoomScaleSheetLayoutView="100" workbookViewId="0">
      <selection activeCell="J16" sqref="J16"/>
    </sheetView>
  </sheetViews>
  <sheetFormatPr defaultRowHeight="12.75"/>
  <cols>
    <col min="1" max="1" width="7.140625" style="111" customWidth="1"/>
    <col min="2" max="2" width="15.5703125" style="111" customWidth="1"/>
    <col min="3" max="3" width="55.7109375" style="111" customWidth="1"/>
    <col min="4" max="4" width="12" style="111" customWidth="1"/>
    <col min="5" max="5" width="14.5703125" style="111" customWidth="1"/>
    <col min="6" max="6" width="15.28515625" style="111" customWidth="1"/>
    <col min="7" max="7" width="12.7109375" style="111" customWidth="1"/>
    <col min="8" max="8" width="14.42578125" style="111" customWidth="1"/>
    <col min="9" max="9" width="15.85546875" style="111" customWidth="1"/>
    <col min="10" max="10" width="17" style="111" customWidth="1"/>
    <col min="11" max="13" width="9.140625" style="111"/>
    <col min="14" max="14" width="15.140625" style="111" customWidth="1"/>
    <col min="15" max="16384" width="9.140625" style="111"/>
  </cols>
  <sheetData>
    <row r="1" spans="1:10" ht="3.75" customHeight="1" thickBot="1">
      <c r="A1" s="355"/>
      <c r="B1" s="355"/>
      <c r="C1" s="355"/>
      <c r="D1" s="355"/>
      <c r="E1" s="355"/>
      <c r="F1" s="355"/>
      <c r="G1" s="355"/>
      <c r="H1" s="355"/>
    </row>
    <row r="2" spans="1:10" ht="20.100000000000001" customHeight="1" thickBot="1">
      <c r="A2" s="356" t="s">
        <v>421</v>
      </c>
      <c r="B2" s="356"/>
      <c r="C2" s="356"/>
      <c r="D2" s="356"/>
      <c r="E2" s="356"/>
      <c r="F2" s="356"/>
      <c r="G2" s="356"/>
      <c r="H2" s="356"/>
    </row>
    <row r="3" spans="1:10" ht="3.75" customHeight="1" thickBot="1">
      <c r="A3" s="202"/>
      <c r="B3" s="134"/>
      <c r="C3" s="134"/>
      <c r="D3" s="134"/>
      <c r="E3" s="134"/>
      <c r="F3" s="134"/>
      <c r="G3" s="134"/>
      <c r="H3" s="203"/>
    </row>
    <row r="4" spans="1:10" ht="20.100000000000001" customHeight="1">
      <c r="A4" s="357" t="s">
        <v>1</v>
      </c>
      <c r="B4" s="357"/>
      <c r="C4" s="357"/>
      <c r="D4" s="357"/>
      <c r="E4" s="357"/>
      <c r="F4" s="358" t="s">
        <v>154</v>
      </c>
      <c r="G4" s="358"/>
      <c r="H4" s="358"/>
    </row>
    <row r="5" spans="1:10" ht="20.100000000000001" customHeight="1">
      <c r="A5" s="360" t="s">
        <v>398</v>
      </c>
      <c r="B5" s="360"/>
      <c r="C5" s="360"/>
      <c r="D5" s="360"/>
      <c r="E5" s="360"/>
      <c r="F5" s="361" t="s">
        <v>175</v>
      </c>
      <c r="G5" s="361"/>
      <c r="H5" s="361"/>
    </row>
    <row r="6" spans="1:10" ht="29.25" customHeight="1">
      <c r="A6" s="362" t="s">
        <v>399</v>
      </c>
      <c r="B6" s="362"/>
      <c r="C6" s="362"/>
      <c r="D6" s="362"/>
      <c r="E6" s="363" t="s">
        <v>4</v>
      </c>
      <c r="F6" s="363"/>
      <c r="G6" s="363"/>
      <c r="H6" s="363"/>
    </row>
    <row r="7" spans="1:10" ht="24.75" customHeight="1" thickBot="1">
      <c r="A7" s="362" t="s">
        <v>400</v>
      </c>
      <c r="B7" s="362"/>
      <c r="C7" s="362"/>
      <c r="D7" s="362"/>
      <c r="E7" s="364" t="s">
        <v>5</v>
      </c>
      <c r="F7" s="365" t="s">
        <v>6</v>
      </c>
      <c r="G7" s="135"/>
      <c r="H7" s="204" t="s">
        <v>7</v>
      </c>
    </row>
    <row r="8" spans="1:10" ht="20.100000000000001" customHeight="1" thickBot="1">
      <c r="A8" s="366" t="s">
        <v>8</v>
      </c>
      <c r="B8" s="366"/>
      <c r="C8" s="366"/>
      <c r="D8" s="366"/>
      <c r="E8" s="364"/>
      <c r="F8" s="365"/>
      <c r="G8" s="205"/>
      <c r="H8" s="206"/>
    </row>
    <row r="9" spans="1:10" ht="30.75" customHeight="1" thickBot="1">
      <c r="A9" s="367"/>
      <c r="B9" s="367"/>
      <c r="C9" s="367"/>
      <c r="D9" s="367"/>
      <c r="E9" s="367"/>
      <c r="F9" s="367"/>
      <c r="G9" s="367"/>
      <c r="H9" s="367"/>
    </row>
    <row r="10" spans="1:10" ht="38.25">
      <c r="A10" s="207" t="s">
        <v>9</v>
      </c>
      <c r="B10" s="136" t="s">
        <v>10</v>
      </c>
      <c r="C10" s="136" t="s">
        <v>11</v>
      </c>
      <c r="D10" s="136" t="s">
        <v>12</v>
      </c>
      <c r="E10" s="136" t="s">
        <v>13</v>
      </c>
      <c r="F10" s="137" t="s">
        <v>14</v>
      </c>
      <c r="G10" s="137"/>
      <c r="H10" s="208" t="s">
        <v>401</v>
      </c>
    </row>
    <row r="11" spans="1:10" ht="15">
      <c r="A11" s="209">
        <v>1</v>
      </c>
      <c r="B11" s="144"/>
      <c r="C11" s="145" t="s">
        <v>402</v>
      </c>
      <c r="D11" s="146"/>
      <c r="E11" s="210"/>
      <c r="F11" s="147"/>
      <c r="G11" s="147"/>
      <c r="H11" s="211"/>
      <c r="J11" s="116"/>
    </row>
    <row r="12" spans="1:10" ht="15" customHeight="1">
      <c r="A12" s="212" t="s">
        <v>21</v>
      </c>
      <c r="B12" s="150" t="s">
        <v>403</v>
      </c>
      <c r="C12" s="143" t="s">
        <v>404</v>
      </c>
      <c r="D12" s="151" t="s">
        <v>321</v>
      </c>
      <c r="E12" s="213">
        <v>1</v>
      </c>
      <c r="F12" s="152">
        <v>2.25</v>
      </c>
      <c r="G12" s="142"/>
      <c r="H12" s="214">
        <f>E12*F12</f>
        <v>2.25</v>
      </c>
      <c r="J12" s="116"/>
    </row>
    <row r="13" spans="1:10" ht="15">
      <c r="A13" s="212" t="s">
        <v>23</v>
      </c>
      <c r="B13" s="150">
        <v>5680</v>
      </c>
      <c r="C13" s="143" t="s">
        <v>405</v>
      </c>
      <c r="D13" s="151" t="s">
        <v>74</v>
      </c>
      <c r="E13" s="213">
        <v>0.2</v>
      </c>
      <c r="F13" s="152">
        <v>86.59</v>
      </c>
      <c r="G13" s="142"/>
      <c r="H13" s="214">
        <f t="shared" ref="H13:H18" si="0">E13*F13</f>
        <v>17.318000000000001</v>
      </c>
      <c r="J13" s="116"/>
    </row>
    <row r="14" spans="1:10" ht="15">
      <c r="A14" s="212" t="s">
        <v>25</v>
      </c>
      <c r="B14" s="150">
        <v>5680</v>
      </c>
      <c r="C14" s="143" t="s">
        <v>406</v>
      </c>
      <c r="D14" s="151" t="s">
        <v>407</v>
      </c>
      <c r="E14" s="213">
        <v>0.8</v>
      </c>
      <c r="F14" s="152">
        <v>34.19</v>
      </c>
      <c r="G14" s="142"/>
      <c r="H14" s="214">
        <f t="shared" si="0"/>
        <v>27.352</v>
      </c>
      <c r="J14" s="116"/>
    </row>
    <row r="15" spans="1:10" ht="15">
      <c r="A15" s="212" t="s">
        <v>27</v>
      </c>
      <c r="B15" s="150">
        <v>6111</v>
      </c>
      <c r="C15" s="143" t="s">
        <v>408</v>
      </c>
      <c r="D15" s="150" t="s">
        <v>321</v>
      </c>
      <c r="E15" s="215">
        <v>3.51</v>
      </c>
      <c r="F15" s="152">
        <v>9.15</v>
      </c>
      <c r="G15" s="142"/>
      <c r="H15" s="214">
        <f t="shared" si="0"/>
        <v>32.116500000000002</v>
      </c>
      <c r="J15" s="116"/>
    </row>
    <row r="16" spans="1:10" ht="15">
      <c r="A16" s="212" t="s">
        <v>29</v>
      </c>
      <c r="B16" s="150">
        <v>4750</v>
      </c>
      <c r="C16" s="161" t="s">
        <v>409</v>
      </c>
      <c r="D16" s="162" t="s">
        <v>321</v>
      </c>
      <c r="E16" s="213">
        <v>1.5</v>
      </c>
      <c r="F16" s="152">
        <v>14</v>
      </c>
      <c r="G16" s="142"/>
      <c r="H16" s="214">
        <f t="shared" si="0"/>
        <v>21</v>
      </c>
      <c r="J16" s="116"/>
    </row>
    <row r="17" spans="1:256" ht="15">
      <c r="A17" s="212" t="s">
        <v>145</v>
      </c>
      <c r="B17" s="150" t="s">
        <v>410</v>
      </c>
      <c r="C17" s="143" t="s">
        <v>411</v>
      </c>
      <c r="D17" s="151" t="s">
        <v>412</v>
      </c>
      <c r="E17" s="213">
        <v>13</v>
      </c>
      <c r="F17" s="152">
        <v>11.9</v>
      </c>
      <c r="G17" s="142"/>
      <c r="H17" s="214">
        <f t="shared" si="0"/>
        <v>154.70000000000002</v>
      </c>
      <c r="J17" s="116"/>
    </row>
    <row r="18" spans="1:256" ht="15">
      <c r="A18" s="212" t="s">
        <v>146</v>
      </c>
      <c r="B18" s="150">
        <v>4718</v>
      </c>
      <c r="C18" s="143" t="s">
        <v>413</v>
      </c>
      <c r="D18" s="151" t="s">
        <v>414</v>
      </c>
      <c r="E18" s="213">
        <v>0.6</v>
      </c>
      <c r="F18" s="152">
        <v>94.45</v>
      </c>
      <c r="G18" s="142"/>
      <c r="H18" s="214">
        <f t="shared" si="0"/>
        <v>56.67</v>
      </c>
      <c r="J18" s="116"/>
    </row>
    <row r="19" spans="1:256" ht="15">
      <c r="A19" s="212"/>
      <c r="B19" s="150"/>
      <c r="C19" s="143"/>
      <c r="D19" s="151"/>
      <c r="E19" s="213"/>
      <c r="F19" s="152"/>
      <c r="G19" s="142"/>
      <c r="H19" s="214"/>
      <c r="J19" s="116"/>
    </row>
    <row r="20" spans="1:256" ht="15">
      <c r="A20" s="212"/>
      <c r="B20" s="150"/>
      <c r="C20" s="216" t="s">
        <v>415</v>
      </c>
      <c r="D20" s="150"/>
      <c r="E20" s="150"/>
      <c r="F20" s="150"/>
      <c r="G20" s="150"/>
      <c r="H20" s="217"/>
      <c r="J20" s="116"/>
    </row>
    <row r="21" spans="1:256" ht="18">
      <c r="A21" s="212"/>
      <c r="B21" s="150"/>
      <c r="C21" s="218" t="s">
        <v>416</v>
      </c>
      <c r="D21" s="151"/>
      <c r="E21" s="152"/>
      <c r="F21" s="152"/>
      <c r="G21" s="142"/>
      <c r="H21" s="214"/>
      <c r="J21" s="116"/>
    </row>
    <row r="22" spans="1:256" ht="23.25" customHeight="1" thickBot="1">
      <c r="A22" s="359" t="s">
        <v>417</v>
      </c>
      <c r="B22" s="359"/>
      <c r="C22" s="359"/>
      <c r="D22" s="359"/>
      <c r="E22" s="359"/>
      <c r="F22" s="359"/>
      <c r="G22" s="359"/>
      <c r="H22" s="219">
        <f>SUM(H12:H19)</f>
        <v>311.40650000000005</v>
      </c>
      <c r="I22" s="112">
        <f>SUM(I11:I21)</f>
        <v>0</v>
      </c>
      <c r="J22" s="116">
        <f>H22/$H$22*100</f>
        <v>100</v>
      </c>
      <c r="K22" s="220"/>
      <c r="M22" s="221" t="s">
        <v>418</v>
      </c>
      <c r="N22" s="222" t="s">
        <v>419</v>
      </c>
      <c r="O22" s="222"/>
      <c r="P22" s="222"/>
      <c r="Q22" s="222"/>
      <c r="R22" s="223"/>
    </row>
    <row r="23" spans="1:256" ht="26.25" customHeight="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  <c r="BU23" s="64"/>
      <c r="BV23" s="64"/>
      <c r="BW23" s="64"/>
      <c r="BX23" s="64"/>
      <c r="BY23" s="64"/>
      <c r="BZ23" s="64"/>
      <c r="CA23" s="64"/>
      <c r="CB23" s="64"/>
      <c r="CC23" s="64"/>
      <c r="CD23" s="64"/>
      <c r="CE23" s="64"/>
      <c r="CF23" s="64"/>
      <c r="CG23" s="64"/>
      <c r="CH23" s="64"/>
      <c r="CI23" s="64"/>
      <c r="CJ23" s="64"/>
      <c r="CK23" s="64"/>
      <c r="CL23" s="64"/>
      <c r="CM23" s="64"/>
      <c r="CN23" s="64"/>
      <c r="CO23" s="64"/>
      <c r="CP23" s="64"/>
      <c r="CQ23" s="64"/>
      <c r="CR23" s="64"/>
      <c r="CS23" s="64"/>
      <c r="CT23" s="64"/>
      <c r="CU23" s="64"/>
      <c r="CV23" s="64"/>
      <c r="CW23" s="64"/>
      <c r="CX23" s="64"/>
      <c r="CY23" s="64"/>
      <c r="CZ23" s="64"/>
      <c r="DA23" s="64"/>
      <c r="DB23" s="64"/>
      <c r="DC23" s="64"/>
      <c r="DD23" s="64"/>
      <c r="DE23" s="64"/>
      <c r="DF23" s="64"/>
      <c r="DG23" s="64"/>
      <c r="DH23" s="64"/>
      <c r="DI23" s="64"/>
      <c r="DJ23" s="64"/>
      <c r="DK23" s="64"/>
      <c r="DL23" s="64"/>
      <c r="DM23" s="64"/>
      <c r="DN23" s="64"/>
      <c r="DO23" s="64"/>
      <c r="DP23" s="64"/>
      <c r="DQ23" s="64"/>
      <c r="DR23" s="64"/>
      <c r="DS23" s="64"/>
      <c r="DT23" s="64"/>
      <c r="DU23" s="64"/>
      <c r="DV23" s="64"/>
      <c r="DW23" s="64"/>
      <c r="DX23" s="64"/>
      <c r="DY23" s="64"/>
      <c r="DZ23" s="64"/>
      <c r="EA23" s="64"/>
      <c r="EB23" s="64"/>
      <c r="EC23" s="64"/>
      <c r="ED23" s="64"/>
      <c r="EE23" s="64"/>
      <c r="EF23" s="64"/>
      <c r="EG23" s="64"/>
      <c r="EH23" s="64"/>
      <c r="EI23" s="64"/>
      <c r="EJ23" s="64"/>
      <c r="EK23" s="64"/>
      <c r="EL23" s="64"/>
      <c r="EM23" s="64"/>
      <c r="EN23" s="64"/>
      <c r="EO23" s="64"/>
      <c r="EP23" s="64"/>
      <c r="EQ23" s="64"/>
      <c r="ER23" s="64"/>
      <c r="ES23" s="64"/>
      <c r="ET23" s="64"/>
      <c r="EU23" s="64"/>
      <c r="EV23" s="64"/>
      <c r="EW23" s="64"/>
      <c r="EX23" s="64"/>
      <c r="EY23" s="64"/>
      <c r="EZ23" s="64"/>
      <c r="FA23" s="64"/>
      <c r="FB23" s="64"/>
      <c r="FC23" s="64"/>
      <c r="FD23" s="64"/>
      <c r="FE23" s="64"/>
      <c r="FF23" s="64"/>
      <c r="FG23" s="64"/>
      <c r="FH23" s="64"/>
      <c r="FI23" s="64"/>
      <c r="FJ23" s="64"/>
      <c r="FK23" s="64"/>
      <c r="FL23" s="64"/>
      <c r="FM23" s="64"/>
      <c r="FN23" s="64"/>
      <c r="FO23" s="64"/>
      <c r="FP23" s="64"/>
      <c r="FQ23" s="64"/>
      <c r="FR23" s="64"/>
      <c r="FS23" s="64"/>
      <c r="FT23" s="64"/>
      <c r="FU23" s="64"/>
      <c r="FV23" s="64"/>
      <c r="FW23" s="64"/>
      <c r="FX23" s="64"/>
      <c r="FY23" s="64"/>
      <c r="FZ23" s="64"/>
      <c r="GA23" s="64"/>
      <c r="GB23" s="64"/>
      <c r="GC23" s="64"/>
      <c r="GD23" s="64"/>
      <c r="GE23" s="64"/>
      <c r="GF23" s="64"/>
      <c r="GG23" s="64"/>
      <c r="GH23" s="64"/>
      <c r="GI23" s="64"/>
      <c r="GJ23" s="64"/>
      <c r="GK23" s="64"/>
      <c r="GL23" s="64"/>
      <c r="GM23" s="64"/>
      <c r="GN23" s="64"/>
      <c r="GO23" s="64"/>
      <c r="GP23" s="64"/>
      <c r="GQ23" s="64"/>
      <c r="GR23" s="64"/>
      <c r="GS23" s="64"/>
      <c r="GT23" s="64"/>
      <c r="GU23" s="64"/>
      <c r="GV23" s="64"/>
      <c r="GW23" s="64"/>
      <c r="GX23" s="64"/>
      <c r="GY23" s="64"/>
      <c r="GZ23" s="64"/>
      <c r="HA23" s="64"/>
      <c r="HB23" s="64"/>
      <c r="HC23" s="64"/>
      <c r="HD23" s="64"/>
      <c r="HE23" s="64"/>
      <c r="HF23" s="64"/>
      <c r="HG23" s="64"/>
      <c r="HH23" s="64"/>
      <c r="HI23" s="64"/>
      <c r="HJ23" s="64"/>
      <c r="HK23" s="64"/>
      <c r="HL23" s="64"/>
      <c r="HM23" s="64"/>
      <c r="HN23" s="64"/>
      <c r="HO23" s="64"/>
      <c r="HP23" s="64"/>
      <c r="HQ23" s="64"/>
      <c r="HR23" s="64"/>
      <c r="HS23" s="64"/>
      <c r="HT23" s="64"/>
      <c r="HU23" s="64"/>
      <c r="HV23" s="64"/>
      <c r="HW23" s="64"/>
      <c r="HX23" s="64"/>
      <c r="HY23" s="64"/>
      <c r="HZ23" s="64"/>
      <c r="IA23" s="64"/>
      <c r="IB23" s="64"/>
      <c r="IC23" s="64"/>
      <c r="ID23" s="64"/>
      <c r="IE23" s="64"/>
      <c r="IF23" s="64"/>
      <c r="IG23" s="64"/>
      <c r="IH23" s="64"/>
      <c r="II23" s="64"/>
      <c r="IJ23" s="64"/>
      <c r="IK23" s="64"/>
      <c r="IL23" s="64"/>
      <c r="IM23" s="64"/>
      <c r="IN23" s="64"/>
      <c r="IO23" s="64"/>
      <c r="IP23" s="64"/>
      <c r="IQ23" s="64"/>
      <c r="IR23" s="64"/>
      <c r="IS23" s="64"/>
      <c r="IT23" s="64"/>
      <c r="IU23" s="64"/>
      <c r="IV23" s="64"/>
    </row>
    <row r="24" spans="1:256" ht="32.25" customHeight="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64"/>
      <c r="BN24" s="64"/>
      <c r="BO24" s="64"/>
      <c r="BP24" s="64"/>
      <c r="BQ24" s="64"/>
      <c r="BR24" s="64"/>
      <c r="BS24" s="64"/>
      <c r="BT24" s="64"/>
      <c r="BU24" s="64"/>
      <c r="BV24" s="64"/>
      <c r="BW24" s="64"/>
      <c r="BX24" s="64"/>
      <c r="BY24" s="64"/>
      <c r="BZ24" s="64"/>
      <c r="CA24" s="64"/>
      <c r="CB24" s="64"/>
      <c r="CC24" s="64"/>
      <c r="CD24" s="64"/>
      <c r="CE24" s="64"/>
      <c r="CF24" s="64"/>
      <c r="CG24" s="64"/>
      <c r="CH24" s="64"/>
      <c r="CI24" s="64"/>
      <c r="CJ24" s="64"/>
      <c r="CK24" s="64"/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  <c r="CX24" s="64"/>
      <c r="CY24" s="64"/>
      <c r="CZ24" s="64"/>
      <c r="DA24" s="64"/>
      <c r="DB24" s="64"/>
      <c r="DC24" s="64"/>
      <c r="DD24" s="64"/>
      <c r="DE24" s="64"/>
      <c r="DF24" s="64"/>
      <c r="DG24" s="64"/>
      <c r="DH24" s="64"/>
      <c r="DI24" s="64"/>
      <c r="DJ24" s="64"/>
      <c r="DK24" s="64"/>
      <c r="DL24" s="64"/>
      <c r="DM24" s="64"/>
      <c r="DN24" s="64"/>
      <c r="DO24" s="64"/>
      <c r="DP24" s="64"/>
      <c r="DQ24" s="64"/>
      <c r="DR24" s="64"/>
      <c r="DS24" s="64"/>
      <c r="DT24" s="64"/>
      <c r="DU24" s="64"/>
      <c r="DV24" s="64"/>
      <c r="DW24" s="64"/>
      <c r="DX24" s="64"/>
      <c r="DY24" s="64"/>
      <c r="DZ24" s="64"/>
      <c r="EA24" s="64"/>
      <c r="EB24" s="64"/>
      <c r="EC24" s="64"/>
      <c r="ED24" s="64"/>
      <c r="EE24" s="64"/>
      <c r="EF24" s="64"/>
      <c r="EG24" s="64"/>
      <c r="EH24" s="64"/>
      <c r="EI24" s="64"/>
      <c r="EJ24" s="64"/>
      <c r="EK24" s="64"/>
      <c r="EL24" s="64"/>
      <c r="EM24" s="64"/>
      <c r="EN24" s="64"/>
      <c r="EO24" s="64"/>
      <c r="EP24" s="64"/>
      <c r="EQ24" s="64"/>
      <c r="ER24" s="64"/>
      <c r="ES24" s="64"/>
      <c r="ET24" s="64"/>
      <c r="EU24" s="64"/>
      <c r="EV24" s="64"/>
      <c r="EW24" s="64"/>
      <c r="EX24" s="64"/>
      <c r="EY24" s="64"/>
      <c r="EZ24" s="64"/>
      <c r="FA24" s="64"/>
      <c r="FB24" s="64"/>
      <c r="FC24" s="64"/>
      <c r="FD24" s="64"/>
      <c r="FE24" s="64"/>
      <c r="FF24" s="64"/>
      <c r="FG24" s="64"/>
      <c r="FH24" s="64"/>
      <c r="FI24" s="64"/>
      <c r="FJ24" s="64"/>
      <c r="FK24" s="64"/>
      <c r="FL24" s="64"/>
      <c r="FM24" s="64"/>
      <c r="FN24" s="64"/>
      <c r="FO24" s="64"/>
      <c r="FP24" s="64"/>
      <c r="FQ24" s="64"/>
      <c r="FR24" s="64"/>
      <c r="FS24" s="64"/>
      <c r="FT24" s="64"/>
      <c r="FU24" s="64"/>
      <c r="FV24" s="64"/>
      <c r="FW24" s="64"/>
      <c r="FX24" s="64"/>
      <c r="FY24" s="64"/>
      <c r="FZ24" s="64"/>
      <c r="GA24" s="64"/>
      <c r="GB24" s="64"/>
      <c r="GC24" s="64"/>
      <c r="GD24" s="64"/>
      <c r="GE24" s="64"/>
      <c r="GF24" s="64"/>
      <c r="GG24" s="64"/>
      <c r="GH24" s="64"/>
      <c r="GI24" s="64"/>
      <c r="GJ24" s="64"/>
      <c r="GK24" s="64"/>
      <c r="GL24" s="64"/>
      <c r="GM24" s="64"/>
      <c r="GN24" s="64"/>
      <c r="GO24" s="64"/>
      <c r="GP24" s="64"/>
      <c r="GQ24" s="64"/>
      <c r="GR24" s="64"/>
      <c r="GS24" s="64"/>
      <c r="GT24" s="64"/>
      <c r="GU24" s="64"/>
      <c r="GV24" s="64"/>
      <c r="GW24" s="64"/>
      <c r="GX24" s="64"/>
      <c r="GY24" s="64"/>
      <c r="GZ24" s="64"/>
      <c r="HA24" s="64"/>
      <c r="HB24" s="64"/>
      <c r="HC24" s="64"/>
      <c r="HD24" s="64"/>
      <c r="HE24" s="64"/>
      <c r="HF24" s="64"/>
      <c r="HG24" s="64"/>
      <c r="HH24" s="64"/>
      <c r="HI24" s="64"/>
      <c r="HJ24" s="64"/>
      <c r="HK24" s="64"/>
      <c r="HL24" s="64"/>
      <c r="HM24" s="64"/>
      <c r="HN24" s="64"/>
      <c r="HO24" s="64"/>
      <c r="HP24" s="64"/>
      <c r="HQ24" s="64"/>
      <c r="HR24" s="64"/>
      <c r="HS24" s="64"/>
      <c r="HT24" s="64"/>
      <c r="HU24" s="64"/>
      <c r="HV24" s="64"/>
      <c r="HW24" s="64"/>
      <c r="HX24" s="64"/>
      <c r="HY24" s="64"/>
      <c r="HZ24" s="64"/>
      <c r="IA24" s="64"/>
      <c r="IB24" s="64"/>
      <c r="IC24" s="64"/>
      <c r="ID24" s="64"/>
      <c r="IE24" s="64"/>
      <c r="IF24" s="64"/>
      <c r="IG24" s="64"/>
      <c r="IH24" s="64"/>
      <c r="II24" s="64"/>
      <c r="IJ24" s="64"/>
      <c r="IK24" s="64"/>
      <c r="IL24" s="64"/>
      <c r="IM24" s="64"/>
      <c r="IN24" s="64"/>
      <c r="IO24" s="64"/>
      <c r="IP24" s="64"/>
      <c r="IQ24" s="64"/>
      <c r="IR24" s="64"/>
      <c r="IS24" s="64"/>
      <c r="IT24" s="64"/>
      <c r="IU24" s="64"/>
      <c r="IV24" s="64"/>
    </row>
    <row r="25" spans="1:256" ht="19.5" customHeight="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  <c r="CP25" s="64"/>
      <c r="CQ25" s="64"/>
      <c r="CR25" s="64"/>
      <c r="CS25" s="64"/>
      <c r="CT25" s="64"/>
      <c r="CU25" s="64"/>
      <c r="CV25" s="64"/>
      <c r="CW25" s="64"/>
      <c r="CX25" s="64"/>
      <c r="CY25" s="64"/>
      <c r="CZ25" s="64"/>
      <c r="DA25" s="64"/>
      <c r="DB25" s="64"/>
      <c r="DC25" s="64"/>
      <c r="DD25" s="64"/>
      <c r="DE25" s="64"/>
      <c r="DF25" s="64"/>
      <c r="DG25" s="64"/>
      <c r="DH25" s="64"/>
      <c r="DI25" s="64"/>
      <c r="DJ25" s="64"/>
      <c r="DK25" s="64"/>
      <c r="DL25" s="64"/>
      <c r="DM25" s="64"/>
      <c r="DN25" s="64"/>
      <c r="DO25" s="64"/>
      <c r="DP25" s="64"/>
      <c r="DQ25" s="64"/>
      <c r="DR25" s="64"/>
      <c r="DS25" s="64"/>
      <c r="DT25" s="64"/>
      <c r="DU25" s="64"/>
      <c r="DV25" s="64"/>
      <c r="DW25" s="64"/>
      <c r="DX25" s="64"/>
      <c r="DY25" s="64"/>
      <c r="DZ25" s="64"/>
      <c r="EA25" s="64"/>
      <c r="EB25" s="64"/>
      <c r="EC25" s="64"/>
      <c r="ED25" s="64"/>
      <c r="EE25" s="64"/>
      <c r="EF25" s="64"/>
      <c r="EG25" s="64"/>
      <c r="EH25" s="64"/>
      <c r="EI25" s="64"/>
      <c r="EJ25" s="64"/>
      <c r="EK25" s="64"/>
      <c r="EL25" s="64"/>
      <c r="EM25" s="64"/>
      <c r="EN25" s="64"/>
      <c r="EO25" s="64"/>
      <c r="EP25" s="64"/>
      <c r="EQ25" s="64"/>
      <c r="ER25" s="64"/>
      <c r="ES25" s="64"/>
      <c r="ET25" s="64"/>
      <c r="EU25" s="64"/>
      <c r="EV25" s="64"/>
      <c r="EW25" s="64"/>
      <c r="EX25" s="64"/>
      <c r="EY25" s="64"/>
      <c r="EZ25" s="64"/>
      <c r="FA25" s="64"/>
      <c r="FB25" s="64"/>
      <c r="FC25" s="64"/>
      <c r="FD25" s="64"/>
      <c r="FE25" s="64"/>
      <c r="FF25" s="64"/>
      <c r="FG25" s="64"/>
      <c r="FH25" s="64"/>
      <c r="FI25" s="64"/>
      <c r="FJ25" s="64"/>
      <c r="FK25" s="64"/>
      <c r="FL25" s="64"/>
      <c r="FM25" s="64"/>
      <c r="FN25" s="64"/>
      <c r="FO25" s="64"/>
      <c r="FP25" s="64"/>
      <c r="FQ25" s="64"/>
      <c r="FR25" s="64"/>
      <c r="FS25" s="64"/>
      <c r="FT25" s="64"/>
      <c r="FU25" s="64"/>
      <c r="FV25" s="64"/>
      <c r="FW25" s="64"/>
      <c r="FX25" s="64"/>
      <c r="FY25" s="64"/>
      <c r="FZ25" s="64"/>
      <c r="GA25" s="64"/>
      <c r="GB25" s="64"/>
      <c r="GC25" s="64"/>
      <c r="GD25" s="64"/>
      <c r="GE25" s="64"/>
      <c r="GF25" s="64"/>
      <c r="GG25" s="64"/>
      <c r="GH25" s="64"/>
      <c r="GI25" s="64"/>
      <c r="GJ25" s="64"/>
      <c r="GK25" s="64"/>
      <c r="GL25" s="64"/>
      <c r="GM25" s="64"/>
      <c r="GN25" s="64"/>
      <c r="GO25" s="64"/>
      <c r="GP25" s="64"/>
      <c r="GQ25" s="64"/>
      <c r="GR25" s="64"/>
      <c r="GS25" s="64"/>
      <c r="GT25" s="64"/>
      <c r="GU25" s="64"/>
      <c r="GV25" s="64"/>
      <c r="GW25" s="64"/>
      <c r="GX25" s="64"/>
      <c r="GY25" s="64"/>
      <c r="GZ25" s="64"/>
      <c r="HA25" s="64"/>
      <c r="HB25" s="64"/>
      <c r="HC25" s="64"/>
      <c r="HD25" s="64"/>
      <c r="HE25" s="64"/>
      <c r="HF25" s="64"/>
      <c r="HG25" s="64"/>
      <c r="HH25" s="64"/>
      <c r="HI25" s="64"/>
      <c r="HJ25" s="64"/>
      <c r="HK25" s="64"/>
      <c r="HL25" s="64"/>
      <c r="HM25" s="64"/>
      <c r="HN25" s="64"/>
      <c r="HO25" s="64"/>
      <c r="HP25" s="64"/>
      <c r="HQ25" s="64"/>
      <c r="HR25" s="64"/>
      <c r="HS25" s="64"/>
      <c r="HT25" s="64"/>
      <c r="HU25" s="64"/>
      <c r="HV25" s="64"/>
      <c r="HW25" s="64"/>
      <c r="HX25" s="64"/>
      <c r="HY25" s="64"/>
      <c r="HZ25" s="64"/>
      <c r="IA25" s="64"/>
      <c r="IB25" s="64"/>
      <c r="IC25" s="64"/>
      <c r="ID25" s="64"/>
      <c r="IE25" s="64"/>
      <c r="IF25" s="64"/>
      <c r="IG25" s="64"/>
      <c r="IH25" s="64"/>
      <c r="II25" s="64"/>
      <c r="IJ25" s="64"/>
      <c r="IK25" s="64"/>
      <c r="IL25" s="64"/>
      <c r="IM25" s="64"/>
      <c r="IN25" s="64"/>
      <c r="IO25" s="64"/>
      <c r="IP25" s="64"/>
      <c r="IQ25" s="64"/>
      <c r="IR25" s="64"/>
      <c r="IS25" s="64"/>
      <c r="IT25" s="64"/>
      <c r="IU25" s="64"/>
      <c r="IV25" s="64"/>
    </row>
    <row r="26" spans="1:256" ht="31.5" customHeight="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G26" s="64"/>
      <c r="CH26" s="64"/>
      <c r="CI26" s="64"/>
      <c r="CJ26" s="64"/>
      <c r="CK26" s="64"/>
      <c r="CL26" s="64"/>
      <c r="CM26" s="64"/>
      <c r="CN26" s="64"/>
      <c r="CO26" s="64"/>
      <c r="CP26" s="64"/>
      <c r="CQ26" s="64"/>
      <c r="CR26" s="64"/>
      <c r="CS26" s="64"/>
      <c r="CT26" s="64"/>
      <c r="CU26" s="64"/>
      <c r="CV26" s="64"/>
      <c r="CW26" s="64"/>
      <c r="CX26" s="64"/>
      <c r="CY26" s="64"/>
      <c r="CZ26" s="64"/>
      <c r="DA26" s="64"/>
      <c r="DB26" s="64"/>
      <c r="DC26" s="64"/>
      <c r="DD26" s="64"/>
      <c r="DE26" s="64"/>
      <c r="DF26" s="64"/>
      <c r="DG26" s="64"/>
      <c r="DH26" s="64"/>
      <c r="DI26" s="64"/>
      <c r="DJ26" s="64"/>
      <c r="DK26" s="64"/>
      <c r="DL26" s="64"/>
      <c r="DM26" s="64"/>
      <c r="DN26" s="64"/>
      <c r="DO26" s="64"/>
      <c r="DP26" s="64"/>
      <c r="DQ26" s="64"/>
      <c r="DR26" s="64"/>
      <c r="DS26" s="64"/>
      <c r="DT26" s="64"/>
      <c r="DU26" s="64"/>
      <c r="DV26" s="64"/>
      <c r="DW26" s="64"/>
      <c r="DX26" s="64"/>
      <c r="DY26" s="64"/>
      <c r="DZ26" s="64"/>
      <c r="EA26" s="64"/>
      <c r="EB26" s="64"/>
      <c r="EC26" s="64"/>
      <c r="ED26" s="64"/>
      <c r="EE26" s="64"/>
      <c r="EF26" s="64"/>
      <c r="EG26" s="64"/>
      <c r="EH26" s="64"/>
      <c r="EI26" s="64"/>
      <c r="EJ26" s="64"/>
      <c r="EK26" s="64"/>
      <c r="EL26" s="64"/>
      <c r="EM26" s="64"/>
      <c r="EN26" s="64"/>
      <c r="EO26" s="64"/>
      <c r="EP26" s="64"/>
      <c r="EQ26" s="64"/>
      <c r="ER26" s="64"/>
      <c r="ES26" s="64"/>
      <c r="ET26" s="64"/>
      <c r="EU26" s="64"/>
      <c r="EV26" s="64"/>
      <c r="EW26" s="64"/>
      <c r="EX26" s="64"/>
      <c r="EY26" s="64"/>
      <c r="EZ26" s="64"/>
      <c r="FA26" s="64"/>
      <c r="FB26" s="64"/>
      <c r="FC26" s="64"/>
      <c r="FD26" s="64"/>
      <c r="FE26" s="64"/>
      <c r="FF26" s="64"/>
      <c r="FG26" s="64"/>
      <c r="FH26" s="64"/>
      <c r="FI26" s="64"/>
      <c r="FJ26" s="64"/>
      <c r="FK26" s="64"/>
      <c r="FL26" s="64"/>
      <c r="FM26" s="64"/>
      <c r="FN26" s="64"/>
      <c r="FO26" s="64"/>
      <c r="FP26" s="64"/>
      <c r="FQ26" s="64"/>
      <c r="FR26" s="64"/>
      <c r="FS26" s="64"/>
      <c r="FT26" s="64"/>
      <c r="FU26" s="64"/>
      <c r="FV26" s="64"/>
      <c r="FW26" s="64"/>
      <c r="FX26" s="64"/>
      <c r="FY26" s="64"/>
      <c r="FZ26" s="64"/>
      <c r="GA26" s="64"/>
      <c r="GB26" s="64"/>
      <c r="GC26" s="64"/>
      <c r="GD26" s="64"/>
      <c r="GE26" s="64"/>
      <c r="GF26" s="64"/>
      <c r="GG26" s="64"/>
      <c r="GH26" s="64"/>
      <c r="GI26" s="64"/>
      <c r="GJ26" s="64"/>
      <c r="GK26" s="64"/>
      <c r="GL26" s="64"/>
      <c r="GM26" s="64"/>
      <c r="GN26" s="64"/>
      <c r="GO26" s="64"/>
      <c r="GP26" s="64"/>
      <c r="GQ26" s="64"/>
      <c r="GR26" s="64"/>
      <c r="GS26" s="64"/>
      <c r="GT26" s="64"/>
      <c r="GU26" s="64"/>
      <c r="GV26" s="64"/>
      <c r="GW26" s="64"/>
      <c r="GX26" s="64"/>
      <c r="GY26" s="64"/>
      <c r="GZ26" s="64"/>
      <c r="HA26" s="64"/>
      <c r="HB26" s="64"/>
      <c r="HC26" s="64"/>
      <c r="HD26" s="64"/>
      <c r="HE26" s="64"/>
      <c r="HF26" s="64"/>
      <c r="HG26" s="64"/>
      <c r="HH26" s="64"/>
      <c r="HI26" s="64"/>
      <c r="HJ26" s="64"/>
      <c r="HK26" s="64"/>
      <c r="HL26" s="64"/>
      <c r="HM26" s="64"/>
      <c r="HN26" s="64"/>
      <c r="HO26" s="64"/>
      <c r="HP26" s="64"/>
      <c r="HQ26" s="64"/>
      <c r="HR26" s="64"/>
      <c r="HS26" s="64"/>
      <c r="HT26" s="64"/>
      <c r="HU26" s="64"/>
      <c r="HV26" s="64"/>
      <c r="HW26" s="64"/>
      <c r="HX26" s="64"/>
      <c r="HY26" s="64"/>
      <c r="HZ26" s="64"/>
      <c r="IA26" s="64"/>
      <c r="IB26" s="64"/>
      <c r="IC26" s="64"/>
      <c r="ID26" s="64"/>
      <c r="IE26" s="64"/>
      <c r="IF26" s="64"/>
      <c r="IG26" s="64"/>
      <c r="IH26" s="64"/>
      <c r="II26" s="64"/>
      <c r="IJ26" s="64"/>
      <c r="IK26" s="64"/>
      <c r="IL26" s="64"/>
      <c r="IM26" s="64"/>
      <c r="IN26" s="64"/>
      <c r="IO26" s="64"/>
      <c r="IP26" s="64"/>
      <c r="IQ26" s="64"/>
      <c r="IR26" s="64"/>
      <c r="IS26" s="64"/>
      <c r="IT26" s="64"/>
      <c r="IU26" s="64"/>
      <c r="IV26" s="64"/>
    </row>
    <row r="27" spans="1:256" ht="48.75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G27" s="64"/>
      <c r="CH27" s="64"/>
      <c r="CI27" s="64"/>
      <c r="CJ27" s="64"/>
      <c r="CK27" s="64"/>
      <c r="CL27" s="64"/>
      <c r="CM27" s="64"/>
      <c r="CN27" s="64"/>
      <c r="CO27" s="64"/>
      <c r="CP27" s="64"/>
      <c r="CQ27" s="64"/>
      <c r="CR27" s="64"/>
      <c r="CS27" s="64"/>
      <c r="CT27" s="64"/>
      <c r="CU27" s="64"/>
      <c r="CV27" s="64"/>
      <c r="CW27" s="64"/>
      <c r="CX27" s="64"/>
      <c r="CY27" s="64"/>
      <c r="CZ27" s="64"/>
      <c r="DA27" s="64"/>
      <c r="DB27" s="64"/>
      <c r="DC27" s="64"/>
      <c r="DD27" s="64"/>
      <c r="DE27" s="64"/>
      <c r="DF27" s="64"/>
      <c r="DG27" s="64"/>
      <c r="DH27" s="64"/>
      <c r="DI27" s="64"/>
      <c r="DJ27" s="64"/>
      <c r="DK27" s="64"/>
      <c r="DL27" s="64"/>
      <c r="DM27" s="64"/>
      <c r="DN27" s="64"/>
      <c r="DO27" s="64"/>
      <c r="DP27" s="64"/>
      <c r="DQ27" s="64"/>
      <c r="DR27" s="64"/>
      <c r="DS27" s="64"/>
      <c r="DT27" s="64"/>
      <c r="DU27" s="64"/>
      <c r="DV27" s="64"/>
      <c r="DW27" s="64"/>
      <c r="DX27" s="64"/>
      <c r="DY27" s="64"/>
      <c r="DZ27" s="64"/>
      <c r="EA27" s="64"/>
      <c r="EB27" s="64"/>
      <c r="EC27" s="64"/>
      <c r="ED27" s="64"/>
      <c r="EE27" s="64"/>
      <c r="EF27" s="64"/>
      <c r="EG27" s="64"/>
      <c r="EH27" s="64"/>
      <c r="EI27" s="64"/>
      <c r="EJ27" s="64"/>
      <c r="EK27" s="64"/>
      <c r="EL27" s="64"/>
      <c r="EM27" s="64"/>
      <c r="EN27" s="64"/>
      <c r="EO27" s="64"/>
      <c r="EP27" s="64"/>
      <c r="EQ27" s="64"/>
      <c r="ER27" s="64"/>
      <c r="ES27" s="64"/>
      <c r="ET27" s="64"/>
      <c r="EU27" s="64"/>
      <c r="EV27" s="64"/>
      <c r="EW27" s="64"/>
      <c r="EX27" s="64"/>
      <c r="EY27" s="64"/>
      <c r="EZ27" s="64"/>
      <c r="FA27" s="64"/>
      <c r="FB27" s="64"/>
      <c r="FC27" s="64"/>
      <c r="FD27" s="64"/>
      <c r="FE27" s="64"/>
      <c r="FF27" s="64"/>
      <c r="FG27" s="64"/>
      <c r="FH27" s="64"/>
      <c r="FI27" s="64"/>
      <c r="FJ27" s="64"/>
      <c r="FK27" s="64"/>
      <c r="FL27" s="64"/>
      <c r="FM27" s="64"/>
      <c r="FN27" s="64"/>
      <c r="FO27" s="64"/>
      <c r="FP27" s="64"/>
      <c r="FQ27" s="64"/>
      <c r="FR27" s="64"/>
      <c r="FS27" s="64"/>
      <c r="FT27" s="64"/>
      <c r="FU27" s="64"/>
      <c r="FV27" s="64"/>
      <c r="FW27" s="64"/>
      <c r="FX27" s="64"/>
      <c r="FY27" s="64"/>
      <c r="FZ27" s="64"/>
      <c r="GA27" s="64"/>
      <c r="GB27" s="64"/>
      <c r="GC27" s="64"/>
      <c r="GD27" s="64"/>
      <c r="GE27" s="64"/>
      <c r="GF27" s="64"/>
      <c r="GG27" s="64"/>
      <c r="GH27" s="64"/>
      <c r="GI27" s="64"/>
      <c r="GJ27" s="64"/>
      <c r="GK27" s="64"/>
      <c r="GL27" s="64"/>
      <c r="GM27" s="64"/>
      <c r="GN27" s="64"/>
      <c r="GO27" s="64"/>
      <c r="GP27" s="64"/>
      <c r="GQ27" s="64"/>
      <c r="GR27" s="64"/>
      <c r="GS27" s="64"/>
      <c r="GT27" s="64"/>
      <c r="GU27" s="64"/>
      <c r="GV27" s="64"/>
      <c r="GW27" s="64"/>
      <c r="GX27" s="64"/>
      <c r="GY27" s="64"/>
      <c r="GZ27" s="64"/>
      <c r="HA27" s="64"/>
      <c r="HB27" s="64"/>
      <c r="HC27" s="64"/>
      <c r="HD27" s="64"/>
      <c r="HE27" s="64"/>
      <c r="HF27" s="64"/>
      <c r="HG27" s="64"/>
      <c r="HH27" s="64"/>
      <c r="HI27" s="64"/>
      <c r="HJ27" s="64"/>
      <c r="HK27" s="64"/>
      <c r="HL27" s="64"/>
      <c r="HM27" s="64"/>
      <c r="HN27" s="64"/>
      <c r="HO27" s="64"/>
      <c r="HP27" s="64"/>
      <c r="HQ27" s="64"/>
      <c r="HR27" s="64"/>
      <c r="HS27" s="64"/>
      <c r="HT27" s="64"/>
      <c r="HU27" s="64"/>
      <c r="HV27" s="64"/>
      <c r="HW27" s="64"/>
      <c r="HX27" s="64"/>
      <c r="HY27" s="64"/>
      <c r="HZ27" s="64"/>
      <c r="IA27" s="64"/>
      <c r="IB27" s="64"/>
      <c r="IC27" s="64"/>
      <c r="ID27" s="64"/>
      <c r="IE27" s="64"/>
      <c r="IF27" s="64"/>
      <c r="IG27" s="64"/>
      <c r="IH27" s="64"/>
      <c r="II27" s="64"/>
      <c r="IJ27" s="64"/>
      <c r="IK27" s="64"/>
      <c r="IL27" s="64"/>
      <c r="IM27" s="64"/>
      <c r="IN27" s="64"/>
      <c r="IO27" s="64"/>
      <c r="IP27" s="64"/>
      <c r="IQ27" s="64"/>
      <c r="IR27" s="64"/>
      <c r="IS27" s="64"/>
      <c r="IT27" s="64"/>
      <c r="IU27" s="64"/>
      <c r="IV27" s="64"/>
    </row>
    <row r="28" spans="1:256" ht="39" customHeight="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  <c r="BV28" s="64"/>
      <c r="BW28" s="64"/>
      <c r="BX28" s="64"/>
      <c r="BY28" s="64"/>
      <c r="BZ28" s="64"/>
      <c r="CA28" s="64"/>
      <c r="CB28" s="64"/>
      <c r="CC28" s="64"/>
      <c r="CD28" s="64"/>
      <c r="CE28" s="64"/>
      <c r="CF28" s="64"/>
      <c r="CG28" s="64"/>
      <c r="CH28" s="64"/>
      <c r="CI28" s="64"/>
      <c r="CJ28" s="64"/>
      <c r="CK28" s="64"/>
      <c r="CL28" s="64"/>
      <c r="CM28" s="64"/>
      <c r="CN28" s="64"/>
      <c r="CO28" s="64"/>
      <c r="CP28" s="64"/>
      <c r="CQ28" s="64"/>
      <c r="CR28" s="64"/>
      <c r="CS28" s="64"/>
      <c r="CT28" s="64"/>
      <c r="CU28" s="64"/>
      <c r="CV28" s="64"/>
      <c r="CW28" s="64"/>
      <c r="CX28" s="64"/>
      <c r="CY28" s="64"/>
      <c r="CZ28" s="64"/>
      <c r="DA28" s="64"/>
      <c r="DB28" s="64"/>
      <c r="DC28" s="64"/>
      <c r="DD28" s="64"/>
      <c r="DE28" s="64"/>
      <c r="DF28" s="64"/>
      <c r="DG28" s="64"/>
      <c r="DH28" s="64"/>
      <c r="DI28" s="64"/>
      <c r="DJ28" s="64"/>
      <c r="DK28" s="64"/>
      <c r="DL28" s="64"/>
      <c r="DM28" s="64"/>
      <c r="DN28" s="64"/>
      <c r="DO28" s="64"/>
      <c r="DP28" s="64"/>
      <c r="DQ28" s="64"/>
      <c r="DR28" s="64"/>
      <c r="DS28" s="64"/>
      <c r="DT28" s="64"/>
      <c r="DU28" s="64"/>
      <c r="DV28" s="64"/>
      <c r="DW28" s="64"/>
      <c r="DX28" s="64"/>
      <c r="DY28" s="64"/>
      <c r="DZ28" s="64"/>
      <c r="EA28" s="64"/>
      <c r="EB28" s="64"/>
      <c r="EC28" s="64"/>
      <c r="ED28" s="64"/>
      <c r="EE28" s="64"/>
      <c r="EF28" s="64"/>
      <c r="EG28" s="64"/>
      <c r="EH28" s="64"/>
      <c r="EI28" s="64"/>
      <c r="EJ28" s="64"/>
      <c r="EK28" s="64"/>
      <c r="EL28" s="64"/>
      <c r="EM28" s="64"/>
      <c r="EN28" s="64"/>
      <c r="EO28" s="64"/>
      <c r="EP28" s="64"/>
      <c r="EQ28" s="64"/>
      <c r="ER28" s="64"/>
      <c r="ES28" s="64"/>
      <c r="ET28" s="64"/>
      <c r="EU28" s="64"/>
      <c r="EV28" s="64"/>
      <c r="EW28" s="64"/>
      <c r="EX28" s="64"/>
      <c r="EY28" s="64"/>
      <c r="EZ28" s="64"/>
      <c r="FA28" s="64"/>
      <c r="FB28" s="64"/>
      <c r="FC28" s="64"/>
      <c r="FD28" s="64"/>
      <c r="FE28" s="64"/>
      <c r="FF28" s="64"/>
      <c r="FG28" s="64"/>
      <c r="FH28" s="64"/>
      <c r="FI28" s="64"/>
      <c r="FJ28" s="64"/>
      <c r="FK28" s="64"/>
      <c r="FL28" s="64"/>
      <c r="FM28" s="64"/>
      <c r="FN28" s="64"/>
      <c r="FO28" s="64"/>
      <c r="FP28" s="64"/>
      <c r="FQ28" s="64"/>
      <c r="FR28" s="64"/>
      <c r="FS28" s="64"/>
      <c r="FT28" s="64"/>
      <c r="FU28" s="64"/>
      <c r="FV28" s="64"/>
      <c r="FW28" s="64"/>
      <c r="FX28" s="64"/>
      <c r="FY28" s="64"/>
      <c r="FZ28" s="64"/>
      <c r="GA28" s="64"/>
      <c r="GB28" s="64"/>
      <c r="GC28" s="64"/>
      <c r="GD28" s="64"/>
      <c r="GE28" s="64"/>
      <c r="GF28" s="64"/>
      <c r="GG28" s="64"/>
      <c r="GH28" s="64"/>
      <c r="GI28" s="64"/>
      <c r="GJ28" s="64"/>
      <c r="GK28" s="64"/>
      <c r="GL28" s="64"/>
      <c r="GM28" s="64"/>
      <c r="GN28" s="64"/>
      <c r="GO28" s="64"/>
      <c r="GP28" s="64"/>
      <c r="GQ28" s="64"/>
      <c r="GR28" s="64"/>
      <c r="GS28" s="64"/>
      <c r="GT28" s="64"/>
      <c r="GU28" s="64"/>
      <c r="GV28" s="64"/>
      <c r="GW28" s="64"/>
      <c r="GX28" s="64"/>
      <c r="GY28" s="64"/>
      <c r="GZ28" s="64"/>
      <c r="HA28" s="64"/>
      <c r="HB28" s="64"/>
      <c r="HC28" s="64"/>
      <c r="HD28" s="64"/>
      <c r="HE28" s="64"/>
      <c r="HF28" s="64"/>
      <c r="HG28" s="64"/>
      <c r="HH28" s="64"/>
      <c r="HI28" s="64"/>
      <c r="HJ28" s="64"/>
      <c r="HK28" s="64"/>
      <c r="HL28" s="64"/>
      <c r="HM28" s="64"/>
      <c r="HN28" s="64"/>
      <c r="HO28" s="64"/>
      <c r="HP28" s="64"/>
      <c r="HQ28" s="64"/>
      <c r="HR28" s="64"/>
      <c r="HS28" s="64"/>
      <c r="HT28" s="64"/>
      <c r="HU28" s="64"/>
      <c r="HV28" s="64"/>
      <c r="HW28" s="64"/>
      <c r="HX28" s="64"/>
      <c r="HY28" s="64"/>
      <c r="HZ28" s="64"/>
      <c r="IA28" s="64"/>
      <c r="IB28" s="64"/>
      <c r="IC28" s="64"/>
      <c r="ID28" s="64"/>
      <c r="IE28" s="64"/>
      <c r="IF28" s="64"/>
      <c r="IG28" s="64"/>
      <c r="IH28" s="64"/>
      <c r="II28" s="64"/>
      <c r="IJ28" s="64"/>
      <c r="IK28" s="64"/>
      <c r="IL28" s="64"/>
      <c r="IM28" s="64"/>
      <c r="IN28" s="64"/>
      <c r="IO28" s="64"/>
      <c r="IP28" s="64"/>
      <c r="IQ28" s="64"/>
      <c r="IR28" s="64"/>
      <c r="IS28" s="64"/>
      <c r="IT28" s="64"/>
      <c r="IU28" s="64"/>
      <c r="IV28" s="64"/>
    </row>
    <row r="29" spans="1:256" ht="15.75" customHeight="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  <c r="CA29" s="64"/>
      <c r="CB29" s="64"/>
      <c r="CC29" s="64"/>
      <c r="CD29" s="64"/>
      <c r="CE29" s="64"/>
      <c r="CF29" s="64"/>
      <c r="CG29" s="64"/>
      <c r="CH29" s="64"/>
      <c r="CI29" s="64"/>
      <c r="CJ29" s="64"/>
      <c r="CK29" s="64"/>
      <c r="CL29" s="64"/>
      <c r="CM29" s="64"/>
      <c r="CN29" s="64"/>
      <c r="CO29" s="64"/>
      <c r="CP29" s="64"/>
      <c r="CQ29" s="64"/>
      <c r="CR29" s="64"/>
      <c r="CS29" s="64"/>
      <c r="CT29" s="64"/>
      <c r="CU29" s="64"/>
      <c r="CV29" s="64"/>
      <c r="CW29" s="64"/>
      <c r="CX29" s="64"/>
      <c r="CY29" s="64"/>
      <c r="CZ29" s="64"/>
      <c r="DA29" s="64"/>
      <c r="DB29" s="64"/>
      <c r="DC29" s="64"/>
      <c r="DD29" s="64"/>
      <c r="DE29" s="64"/>
      <c r="DF29" s="64"/>
      <c r="DG29" s="64"/>
      <c r="DH29" s="64"/>
      <c r="DI29" s="64"/>
      <c r="DJ29" s="64"/>
      <c r="DK29" s="64"/>
      <c r="DL29" s="64"/>
      <c r="DM29" s="64"/>
      <c r="DN29" s="64"/>
      <c r="DO29" s="64"/>
      <c r="DP29" s="64"/>
      <c r="DQ29" s="64"/>
      <c r="DR29" s="64"/>
      <c r="DS29" s="64"/>
      <c r="DT29" s="64"/>
      <c r="DU29" s="64"/>
      <c r="DV29" s="64"/>
      <c r="DW29" s="64"/>
      <c r="DX29" s="64"/>
      <c r="DY29" s="64"/>
      <c r="DZ29" s="64"/>
      <c r="EA29" s="64"/>
      <c r="EB29" s="64"/>
      <c r="EC29" s="64"/>
      <c r="ED29" s="64"/>
      <c r="EE29" s="64"/>
      <c r="EF29" s="64"/>
      <c r="EG29" s="64"/>
      <c r="EH29" s="64"/>
      <c r="EI29" s="64"/>
      <c r="EJ29" s="64"/>
      <c r="EK29" s="64"/>
      <c r="EL29" s="64"/>
      <c r="EM29" s="64"/>
      <c r="EN29" s="64"/>
      <c r="EO29" s="64"/>
      <c r="EP29" s="64"/>
      <c r="EQ29" s="64"/>
      <c r="ER29" s="64"/>
      <c r="ES29" s="64"/>
      <c r="ET29" s="64"/>
      <c r="EU29" s="64"/>
      <c r="EV29" s="64"/>
      <c r="EW29" s="64"/>
      <c r="EX29" s="64"/>
      <c r="EY29" s="64"/>
      <c r="EZ29" s="64"/>
      <c r="FA29" s="64"/>
      <c r="FB29" s="64"/>
      <c r="FC29" s="64"/>
      <c r="FD29" s="64"/>
      <c r="FE29" s="64"/>
      <c r="FF29" s="64"/>
      <c r="FG29" s="64"/>
      <c r="FH29" s="64"/>
      <c r="FI29" s="64"/>
      <c r="FJ29" s="64"/>
      <c r="FK29" s="64"/>
      <c r="FL29" s="64"/>
      <c r="FM29" s="64"/>
      <c r="FN29" s="64"/>
      <c r="FO29" s="64"/>
      <c r="FP29" s="64"/>
      <c r="FQ29" s="64"/>
      <c r="FR29" s="64"/>
      <c r="FS29" s="64"/>
      <c r="FT29" s="64"/>
      <c r="FU29" s="64"/>
      <c r="FV29" s="64"/>
      <c r="FW29" s="64"/>
      <c r="FX29" s="64"/>
      <c r="FY29" s="64"/>
      <c r="FZ29" s="64"/>
      <c r="GA29" s="64"/>
      <c r="GB29" s="64"/>
      <c r="GC29" s="64"/>
      <c r="GD29" s="64"/>
      <c r="GE29" s="64"/>
      <c r="GF29" s="64"/>
      <c r="GG29" s="64"/>
      <c r="GH29" s="64"/>
      <c r="GI29" s="64"/>
      <c r="GJ29" s="64"/>
      <c r="GK29" s="64"/>
      <c r="GL29" s="64"/>
      <c r="GM29" s="64"/>
      <c r="GN29" s="64"/>
      <c r="GO29" s="64"/>
      <c r="GP29" s="64"/>
      <c r="GQ29" s="64"/>
      <c r="GR29" s="64"/>
      <c r="GS29" s="64"/>
      <c r="GT29" s="64"/>
      <c r="GU29" s="64"/>
      <c r="GV29" s="64"/>
      <c r="GW29" s="64"/>
      <c r="GX29" s="64"/>
      <c r="GY29" s="64"/>
      <c r="GZ29" s="64"/>
      <c r="HA29" s="64"/>
      <c r="HB29" s="64"/>
      <c r="HC29" s="64"/>
      <c r="HD29" s="64"/>
      <c r="HE29" s="64"/>
      <c r="HF29" s="64"/>
      <c r="HG29" s="64"/>
      <c r="HH29" s="64"/>
      <c r="HI29" s="64"/>
      <c r="HJ29" s="64"/>
      <c r="HK29" s="64"/>
      <c r="HL29" s="64"/>
      <c r="HM29" s="64"/>
      <c r="HN29" s="64"/>
      <c r="HO29" s="64"/>
      <c r="HP29" s="64"/>
      <c r="HQ29" s="64"/>
      <c r="HR29" s="64"/>
      <c r="HS29" s="64"/>
      <c r="HT29" s="64"/>
      <c r="HU29" s="64"/>
      <c r="HV29" s="64"/>
      <c r="HW29" s="64"/>
      <c r="HX29" s="64"/>
      <c r="HY29" s="64"/>
      <c r="HZ29" s="64"/>
      <c r="IA29" s="64"/>
      <c r="IB29" s="64"/>
      <c r="IC29" s="64"/>
      <c r="ID29" s="64"/>
      <c r="IE29" s="64"/>
      <c r="IF29" s="64"/>
      <c r="IG29" s="64"/>
      <c r="IH29" s="64"/>
      <c r="II29" s="64"/>
      <c r="IJ29" s="64"/>
      <c r="IK29" s="64"/>
      <c r="IL29" s="64"/>
      <c r="IM29" s="64"/>
      <c r="IN29" s="64"/>
      <c r="IO29" s="64"/>
      <c r="IP29" s="64"/>
      <c r="IQ29" s="64"/>
      <c r="IR29" s="64"/>
      <c r="IS29" s="64"/>
      <c r="IT29" s="64"/>
      <c r="IU29" s="64"/>
      <c r="IV29" s="64"/>
    </row>
    <row r="30" spans="1:256" ht="13.5" customHeight="1">
      <c r="A30" s="64"/>
      <c r="B30" s="64"/>
      <c r="C30" s="64"/>
      <c r="D30" s="64"/>
      <c r="E30" s="64"/>
      <c r="F30" s="64"/>
      <c r="G30" s="64"/>
      <c r="H30" s="64"/>
      <c r="I30" s="64"/>
    </row>
    <row r="31" spans="1:256" ht="15" customHeight="1">
      <c r="A31" s="64"/>
      <c r="B31" s="64"/>
      <c r="C31" s="64"/>
      <c r="D31" s="64"/>
      <c r="E31" s="64"/>
      <c r="F31" s="64"/>
      <c r="G31" s="64"/>
      <c r="H31" s="64"/>
      <c r="I31" s="64"/>
    </row>
    <row r="32" spans="1:256" ht="31.5" customHeight="1">
      <c r="A32" s="64"/>
      <c r="B32" s="64"/>
      <c r="C32" s="64"/>
      <c r="D32" s="64"/>
      <c r="E32" s="64"/>
      <c r="F32" s="64"/>
      <c r="G32" s="64"/>
      <c r="H32" s="64"/>
      <c r="I32" s="64"/>
    </row>
    <row r="33" spans="1:10" ht="24" customHeight="1">
      <c r="A33" s="64"/>
      <c r="B33" s="64"/>
      <c r="C33" s="64"/>
      <c r="D33" s="64"/>
      <c r="E33" s="64"/>
      <c r="F33" s="64"/>
      <c r="G33" s="64"/>
      <c r="H33" s="64"/>
      <c r="I33" s="64"/>
    </row>
    <row r="34" spans="1:10">
      <c r="A34" s="64"/>
      <c r="B34" s="64"/>
      <c r="C34" s="64"/>
      <c r="D34" s="64"/>
      <c r="E34" s="64"/>
      <c r="F34" s="64"/>
      <c r="G34" s="64"/>
      <c r="H34" s="64"/>
      <c r="I34" s="64"/>
    </row>
    <row r="35" spans="1:10">
      <c r="A35" s="64"/>
      <c r="B35" s="64"/>
      <c r="C35" s="64"/>
      <c r="D35" s="64"/>
      <c r="E35" s="64"/>
      <c r="F35" s="64"/>
      <c r="G35" s="64"/>
      <c r="H35" s="64"/>
      <c r="I35" s="64"/>
    </row>
    <row r="36" spans="1:10" ht="28.5" customHeight="1">
      <c r="A36" s="64"/>
      <c r="B36" s="64"/>
      <c r="C36" s="64"/>
      <c r="D36" s="64"/>
      <c r="E36" s="64"/>
      <c r="F36" s="64"/>
      <c r="G36" s="64"/>
      <c r="H36" s="64"/>
      <c r="I36" s="64"/>
      <c r="J36" s="111" t="s">
        <v>420</v>
      </c>
    </row>
    <row r="37" spans="1:10" ht="26.25" customHeight="1">
      <c r="A37" s="64"/>
      <c r="B37" s="64"/>
      <c r="C37" s="64"/>
      <c r="D37" s="64"/>
      <c r="E37" s="64"/>
      <c r="F37" s="64"/>
      <c r="G37" s="64"/>
      <c r="H37" s="64"/>
      <c r="I37" s="64"/>
    </row>
    <row r="38" spans="1:10" ht="26.25" customHeight="1">
      <c r="A38" s="64"/>
      <c r="B38" s="64"/>
      <c r="C38" s="64"/>
      <c r="D38" s="64"/>
      <c r="E38" s="64"/>
      <c r="F38" s="64"/>
      <c r="G38" s="64"/>
      <c r="H38" s="64"/>
      <c r="I38" s="64"/>
    </row>
    <row r="39" spans="1:10" ht="68.25" customHeight="1">
      <c r="A39" s="64"/>
      <c r="B39" s="64"/>
      <c r="C39" s="64"/>
      <c r="D39" s="64"/>
      <c r="E39" s="64"/>
      <c r="F39" s="64"/>
      <c r="G39" s="64"/>
      <c r="H39" s="64"/>
      <c r="I39" s="64"/>
    </row>
    <row r="40" spans="1:10" ht="36" customHeight="1">
      <c r="A40" s="64"/>
      <c r="B40" s="64"/>
      <c r="C40" s="64"/>
      <c r="D40" s="64"/>
      <c r="E40" s="64"/>
      <c r="F40" s="64"/>
      <c r="G40" s="64"/>
      <c r="H40" s="64"/>
      <c r="I40" s="64"/>
    </row>
    <row r="41" spans="1:10" ht="42.75" customHeight="1">
      <c r="A41" s="64"/>
      <c r="B41" s="64"/>
      <c r="C41" s="64"/>
      <c r="D41" s="64"/>
      <c r="E41" s="64"/>
      <c r="F41" s="64"/>
      <c r="G41" s="64"/>
      <c r="H41" s="64"/>
      <c r="I41" s="64"/>
    </row>
    <row r="42" spans="1:10">
      <c r="A42" s="64"/>
      <c r="B42" s="64"/>
      <c r="C42" s="64"/>
      <c r="D42" s="64"/>
      <c r="E42" s="64"/>
      <c r="F42" s="64"/>
      <c r="G42" s="64"/>
      <c r="H42" s="64"/>
      <c r="I42" s="64"/>
    </row>
    <row r="43" spans="1:10">
      <c r="A43" s="64"/>
      <c r="B43" s="64"/>
      <c r="C43" s="64"/>
      <c r="D43" s="64"/>
      <c r="E43" s="64"/>
      <c r="F43" s="64"/>
      <c r="G43" s="64"/>
      <c r="H43" s="64"/>
      <c r="I43" s="64"/>
    </row>
    <row r="44" spans="1:10">
      <c r="A44" s="64"/>
      <c r="B44" s="64"/>
      <c r="C44" s="64"/>
      <c r="D44" s="64"/>
      <c r="E44" s="64"/>
      <c r="F44" s="64"/>
      <c r="G44" s="64"/>
      <c r="H44" s="64"/>
      <c r="I44" s="64"/>
    </row>
    <row r="45" spans="1:10">
      <c r="A45" s="64"/>
      <c r="B45" s="64"/>
      <c r="C45" s="64"/>
      <c r="D45" s="64"/>
      <c r="E45" s="64"/>
      <c r="F45" s="64"/>
      <c r="G45" s="64"/>
      <c r="H45" s="64"/>
      <c r="I45" s="64"/>
    </row>
    <row r="46" spans="1:10">
      <c r="A46" s="64"/>
      <c r="B46" s="64"/>
      <c r="C46" s="64"/>
      <c r="D46" s="64"/>
      <c r="E46" s="64"/>
      <c r="F46" s="64"/>
      <c r="G46" s="64"/>
      <c r="H46" s="64"/>
      <c r="I46" s="64"/>
    </row>
    <row r="47" spans="1:10">
      <c r="A47" s="64"/>
      <c r="B47" s="64"/>
      <c r="C47" s="64"/>
      <c r="D47" s="64"/>
      <c r="E47" s="64"/>
      <c r="F47" s="64"/>
      <c r="G47" s="64"/>
      <c r="H47" s="64"/>
      <c r="I47" s="64"/>
    </row>
    <row r="48" spans="1:10">
      <c r="A48" s="64"/>
      <c r="B48" s="64"/>
      <c r="C48" s="64"/>
      <c r="D48" s="64"/>
      <c r="E48" s="64"/>
      <c r="F48" s="64"/>
      <c r="G48" s="64"/>
      <c r="H48" s="64"/>
      <c r="I48" s="64"/>
    </row>
    <row r="49" spans="1:9">
      <c r="A49" s="64"/>
      <c r="B49" s="64"/>
      <c r="C49" s="64"/>
      <c r="D49" s="64"/>
      <c r="E49" s="64"/>
      <c r="F49" s="64"/>
      <c r="G49" s="64"/>
      <c r="H49" s="64"/>
      <c r="I49" s="64"/>
    </row>
    <row r="50" spans="1:9">
      <c r="A50" s="64"/>
      <c r="B50" s="64"/>
      <c r="C50" s="64"/>
      <c r="D50" s="64"/>
      <c r="E50" s="64"/>
      <c r="F50" s="64"/>
      <c r="G50" s="64"/>
      <c r="H50" s="64"/>
      <c r="I50" s="64"/>
    </row>
    <row r="51" spans="1:9">
      <c r="A51" s="64"/>
      <c r="B51" s="64"/>
      <c r="C51" s="64"/>
      <c r="D51" s="64"/>
      <c r="E51" s="64"/>
      <c r="F51" s="64"/>
      <c r="G51" s="64"/>
      <c r="H51" s="64"/>
      <c r="I51" s="64"/>
    </row>
    <row r="52" spans="1:9">
      <c r="A52" s="64"/>
      <c r="B52" s="64"/>
      <c r="C52" s="64"/>
      <c r="D52" s="64"/>
      <c r="E52" s="64"/>
      <c r="F52" s="64"/>
      <c r="G52" s="64"/>
      <c r="H52" s="64"/>
      <c r="I52" s="64"/>
    </row>
    <row r="53" spans="1:9">
      <c r="A53" s="64"/>
      <c r="B53" s="64"/>
      <c r="C53" s="64"/>
      <c r="D53" s="64"/>
      <c r="E53" s="64"/>
      <c r="F53" s="64"/>
      <c r="G53" s="64"/>
      <c r="H53" s="64"/>
      <c r="I53" s="64"/>
    </row>
    <row r="54" spans="1:9">
      <c r="A54" s="64"/>
      <c r="B54" s="64"/>
      <c r="C54" s="64"/>
      <c r="D54" s="64"/>
      <c r="E54" s="64"/>
      <c r="F54" s="64"/>
      <c r="G54" s="64"/>
      <c r="H54" s="64"/>
      <c r="I54" s="64"/>
    </row>
    <row r="55" spans="1:9">
      <c r="A55" s="64"/>
      <c r="B55" s="64"/>
      <c r="C55" s="64"/>
      <c r="D55" s="64"/>
      <c r="E55" s="64"/>
      <c r="F55" s="64"/>
      <c r="G55" s="64"/>
      <c r="H55" s="64"/>
      <c r="I55" s="64"/>
    </row>
    <row r="56" spans="1:9">
      <c r="A56" s="64"/>
      <c r="B56" s="64"/>
      <c r="C56" s="64"/>
      <c r="D56" s="64"/>
      <c r="E56" s="64"/>
      <c r="F56" s="64"/>
      <c r="G56" s="64"/>
      <c r="H56" s="64"/>
      <c r="I56" s="64"/>
    </row>
    <row r="57" spans="1:9">
      <c r="A57" s="64"/>
      <c r="B57" s="64"/>
      <c r="C57" s="64"/>
      <c r="D57" s="64"/>
      <c r="E57" s="64"/>
      <c r="F57" s="64"/>
      <c r="G57" s="64"/>
      <c r="H57" s="64"/>
      <c r="I57" s="64"/>
    </row>
    <row r="58" spans="1:9">
      <c r="A58" s="64"/>
      <c r="B58" s="64"/>
      <c r="C58" s="64"/>
      <c r="D58" s="64"/>
      <c r="E58" s="64"/>
      <c r="F58" s="64"/>
      <c r="G58" s="64"/>
      <c r="H58" s="64"/>
      <c r="I58" s="64"/>
    </row>
    <row r="59" spans="1:9">
      <c r="A59" s="64"/>
      <c r="B59" s="64"/>
      <c r="C59" s="64"/>
      <c r="D59" s="64"/>
      <c r="E59" s="64"/>
      <c r="F59" s="64"/>
      <c r="G59" s="64"/>
      <c r="H59" s="64"/>
      <c r="I59" s="64"/>
    </row>
    <row r="60" spans="1:9">
      <c r="A60" s="64"/>
      <c r="B60" s="64"/>
      <c r="C60" s="64"/>
      <c r="D60" s="64"/>
      <c r="E60" s="64"/>
      <c r="F60" s="64"/>
      <c r="G60" s="64"/>
      <c r="H60" s="64"/>
      <c r="I60" s="64"/>
    </row>
    <row r="61" spans="1:9">
      <c r="A61" s="64"/>
      <c r="B61" s="64"/>
      <c r="C61" s="64"/>
      <c r="D61" s="64"/>
      <c r="E61" s="64"/>
      <c r="F61" s="64"/>
      <c r="G61" s="64"/>
      <c r="H61" s="64"/>
      <c r="I61" s="64"/>
    </row>
    <row r="62" spans="1:9">
      <c r="A62" s="64"/>
      <c r="B62" s="64"/>
      <c r="C62" s="64"/>
      <c r="D62" s="64"/>
      <c r="E62" s="64"/>
      <c r="F62" s="64"/>
      <c r="G62" s="64"/>
      <c r="H62" s="64"/>
      <c r="I62" s="64"/>
    </row>
    <row r="63" spans="1:9">
      <c r="A63" s="64"/>
      <c r="B63" s="64"/>
      <c r="C63" s="64"/>
      <c r="D63" s="64"/>
      <c r="E63" s="64"/>
      <c r="F63" s="64"/>
      <c r="G63" s="64"/>
      <c r="H63" s="64"/>
      <c r="I63" s="64"/>
    </row>
    <row r="64" spans="1:9">
      <c r="A64" s="64"/>
      <c r="B64" s="64"/>
      <c r="C64" s="64"/>
      <c r="D64" s="64"/>
      <c r="E64" s="64"/>
      <c r="F64" s="64"/>
      <c r="G64" s="64"/>
      <c r="H64" s="64"/>
      <c r="I64" s="64"/>
    </row>
    <row r="65" spans="1:9">
      <c r="A65" s="64"/>
      <c r="B65" s="64"/>
      <c r="C65" s="64"/>
      <c r="D65" s="64"/>
      <c r="E65" s="64"/>
      <c r="F65" s="64"/>
      <c r="G65" s="64"/>
      <c r="H65" s="64"/>
      <c r="I65" s="64"/>
    </row>
    <row r="66" spans="1:9">
      <c r="A66" s="64"/>
      <c r="B66" s="64"/>
      <c r="C66" s="64"/>
      <c r="D66" s="64"/>
      <c r="E66" s="64"/>
      <c r="F66" s="64"/>
      <c r="G66" s="64"/>
      <c r="H66" s="64"/>
      <c r="I66" s="64"/>
    </row>
    <row r="67" spans="1:9">
      <c r="A67" s="64"/>
      <c r="B67" s="64"/>
      <c r="C67" s="64"/>
      <c r="D67" s="64"/>
      <c r="E67" s="64"/>
      <c r="F67" s="64"/>
      <c r="G67" s="64"/>
      <c r="H67" s="64"/>
      <c r="I67" s="64"/>
    </row>
    <row r="68" spans="1:9">
      <c r="A68" s="64"/>
      <c r="B68" s="64"/>
      <c r="C68" s="64"/>
      <c r="D68" s="64"/>
      <c r="E68" s="64"/>
      <c r="F68" s="64"/>
      <c r="G68" s="64"/>
      <c r="H68" s="64"/>
      <c r="I68" s="64"/>
    </row>
    <row r="69" spans="1:9">
      <c r="A69" s="64"/>
      <c r="B69" s="64"/>
      <c r="C69" s="64"/>
      <c r="D69" s="64"/>
      <c r="E69" s="64"/>
      <c r="F69" s="64"/>
      <c r="G69" s="64"/>
      <c r="H69" s="64"/>
      <c r="I69" s="64"/>
    </row>
    <row r="70" spans="1:9">
      <c r="A70" s="64"/>
      <c r="B70" s="64"/>
      <c r="C70" s="64"/>
      <c r="D70" s="64"/>
      <c r="E70" s="64"/>
      <c r="F70" s="64"/>
      <c r="G70" s="64"/>
      <c r="H70" s="64"/>
      <c r="I70" s="64"/>
    </row>
    <row r="71" spans="1:9">
      <c r="A71" s="64"/>
      <c r="B71" s="64"/>
      <c r="C71" s="64"/>
      <c r="D71" s="64"/>
      <c r="E71" s="64"/>
      <c r="F71" s="64"/>
      <c r="G71" s="64"/>
      <c r="H71" s="64"/>
      <c r="I71" s="64"/>
    </row>
    <row r="72" spans="1:9">
      <c r="A72" s="64"/>
      <c r="B72" s="64"/>
      <c r="C72" s="64"/>
      <c r="D72" s="64"/>
      <c r="E72" s="64"/>
      <c r="F72" s="64"/>
      <c r="G72" s="64"/>
      <c r="H72" s="64"/>
      <c r="I72" s="64"/>
    </row>
    <row r="73" spans="1:9">
      <c r="A73" s="64"/>
      <c r="B73" s="64"/>
      <c r="C73" s="64"/>
      <c r="D73" s="64"/>
      <c r="E73" s="64"/>
      <c r="F73" s="64"/>
      <c r="G73" s="64"/>
      <c r="H73" s="64"/>
      <c r="I73" s="64"/>
    </row>
    <row r="74" spans="1:9">
      <c r="A74" s="64"/>
      <c r="B74" s="64"/>
      <c r="C74" s="64"/>
      <c r="D74" s="64"/>
      <c r="E74" s="64"/>
      <c r="F74" s="64"/>
      <c r="G74" s="64"/>
      <c r="H74" s="64"/>
      <c r="I74" s="64"/>
    </row>
    <row r="75" spans="1:9">
      <c r="A75" s="64"/>
      <c r="B75" s="64"/>
      <c r="C75" s="64"/>
      <c r="D75" s="64"/>
      <c r="E75" s="64"/>
      <c r="F75" s="64"/>
      <c r="G75" s="64"/>
      <c r="H75" s="64"/>
      <c r="I75" s="64"/>
    </row>
    <row r="76" spans="1:9">
      <c r="A76" s="64"/>
      <c r="B76" s="64"/>
      <c r="C76" s="64"/>
      <c r="D76" s="64"/>
      <c r="E76" s="64"/>
      <c r="F76" s="64"/>
      <c r="G76" s="64"/>
      <c r="H76" s="64"/>
      <c r="I76" s="64"/>
    </row>
    <row r="77" spans="1:9">
      <c r="A77" s="64"/>
      <c r="B77" s="64"/>
      <c r="C77" s="64"/>
      <c r="D77" s="64"/>
      <c r="E77" s="64"/>
      <c r="F77" s="64"/>
      <c r="G77" s="64"/>
      <c r="H77" s="64"/>
      <c r="I77" s="64"/>
    </row>
    <row r="78" spans="1:9">
      <c r="A78" s="64"/>
      <c r="B78" s="64"/>
      <c r="C78" s="64"/>
      <c r="D78" s="64"/>
      <c r="E78" s="64"/>
      <c r="F78" s="64"/>
      <c r="G78" s="64"/>
      <c r="H78" s="64"/>
      <c r="I78" s="64"/>
    </row>
    <row r="79" spans="1:9">
      <c r="A79" s="64"/>
      <c r="B79" s="64"/>
      <c r="C79" s="64"/>
      <c r="D79" s="64"/>
      <c r="E79" s="64"/>
      <c r="F79" s="64"/>
      <c r="G79" s="64"/>
      <c r="H79" s="64"/>
      <c r="I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</sheetData>
  <sheetProtection selectLockedCells="1" selectUnlockedCells="1"/>
  <mergeCells count="14">
    <mergeCell ref="E7:E8"/>
    <mergeCell ref="F7:F8"/>
    <mergeCell ref="A8:D8"/>
    <mergeCell ref="A9:H9"/>
    <mergeCell ref="A1:H1"/>
    <mergeCell ref="A2:H2"/>
    <mergeCell ref="A4:E4"/>
    <mergeCell ref="F4:H4"/>
    <mergeCell ref="A22:G22"/>
    <mergeCell ref="A5:E5"/>
    <mergeCell ref="F5:H5"/>
    <mergeCell ref="A6:D6"/>
    <mergeCell ref="E6:H6"/>
    <mergeCell ref="A7:D7"/>
  </mergeCells>
  <phoneticPr fontId="0" type="noConversion"/>
  <conditionalFormatting sqref="D21 D19 D11:D14">
    <cfRule type="cellIs" dxfId="9" priority="5" stopIfTrue="1" operator="equal">
      <formula>0</formula>
    </cfRule>
  </conditionalFormatting>
  <conditionalFormatting sqref="D18">
    <cfRule type="cellIs" dxfId="8" priority="4" stopIfTrue="1" operator="equal">
      <formula>0</formula>
    </cfRule>
  </conditionalFormatting>
  <conditionalFormatting sqref="D16">
    <cfRule type="cellIs" dxfId="7" priority="3" stopIfTrue="1" operator="equal">
      <formula>0</formula>
    </cfRule>
  </conditionalFormatting>
  <conditionalFormatting sqref="D15">
    <cfRule type="cellIs" dxfId="6" priority="2" stopIfTrue="1" operator="equal">
      <formula>0</formula>
    </cfRule>
  </conditionalFormatting>
  <conditionalFormatting sqref="D17">
    <cfRule type="cellIs" dxfId="5" priority="1" stopIfTrue="1" operator="equal">
      <formula>0</formula>
    </cfRule>
  </conditionalFormatting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70" firstPageNumber="0" fitToHeight="3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6"/>
  <sheetViews>
    <sheetView workbookViewId="0">
      <selection activeCell="T23" sqref="T23"/>
    </sheetView>
  </sheetViews>
  <sheetFormatPr defaultRowHeight="15"/>
  <cols>
    <col min="1" max="1" width="9.140625" style="37"/>
    <col min="2" max="2" width="39.28515625" style="37" customWidth="1"/>
    <col min="3" max="3" width="12.7109375" style="37" customWidth="1"/>
    <col min="4" max="4" width="13" style="37" customWidth="1"/>
    <col min="5" max="19" width="11.7109375" style="37" customWidth="1"/>
    <col min="20" max="20" width="13" style="37" customWidth="1"/>
    <col min="21" max="16384" width="9.140625" style="37"/>
  </cols>
  <sheetData>
    <row r="1" spans="1:20" ht="24" thickBot="1">
      <c r="A1" s="379" t="s">
        <v>79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0"/>
      <c r="P1" s="380"/>
      <c r="Q1" s="380"/>
      <c r="R1" s="380"/>
      <c r="S1" s="381"/>
      <c r="T1" s="382"/>
    </row>
    <row r="2" spans="1:20" ht="15" customHeight="1">
      <c r="A2" s="383" t="str">
        <f>'[9]ORÇAMENTARIA GERAL'!A7:D7</f>
        <v>LOCAL:  VARIOS LOGRADOUROS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  <c r="N2" s="384"/>
      <c r="O2" s="384"/>
      <c r="P2" s="384"/>
      <c r="Q2" s="384"/>
      <c r="R2" s="384"/>
      <c r="S2" s="385" t="s">
        <v>80</v>
      </c>
      <c r="T2" s="386"/>
    </row>
    <row r="3" spans="1:20" ht="27" customHeight="1" thickBot="1">
      <c r="A3" s="389" t="str">
        <f>'[10]ORÇAMENTARIA MODELO'!A5:E5</f>
        <v>CONVENENTE: PREFEITURA MUNICIPAL DE LAGOA SANTA</v>
      </c>
      <c r="B3" s="390"/>
      <c r="C3" s="390"/>
      <c r="D3" s="390"/>
      <c r="E3" s="390"/>
      <c r="F3" s="390"/>
      <c r="G3" s="390"/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87"/>
      <c r="T3" s="388"/>
    </row>
    <row r="4" spans="1:20" ht="25.5">
      <c r="A4" s="38" t="s">
        <v>9</v>
      </c>
      <c r="B4" s="39" t="s">
        <v>81</v>
      </c>
      <c r="C4" s="40" t="s">
        <v>82</v>
      </c>
      <c r="D4" s="41" t="s">
        <v>83</v>
      </c>
      <c r="E4" s="42" t="s">
        <v>84</v>
      </c>
      <c r="F4" s="42" t="s">
        <v>85</v>
      </c>
      <c r="G4" s="42" t="s">
        <v>86</v>
      </c>
      <c r="H4" s="42" t="s">
        <v>87</v>
      </c>
      <c r="I4" s="42" t="s">
        <v>88</v>
      </c>
      <c r="J4" s="42" t="s">
        <v>89</v>
      </c>
      <c r="K4" s="42" t="s">
        <v>90</v>
      </c>
      <c r="L4" s="42" t="s">
        <v>91</v>
      </c>
      <c r="M4" s="42" t="s">
        <v>92</v>
      </c>
      <c r="N4" s="42" t="s">
        <v>20</v>
      </c>
      <c r="O4" s="42" t="s">
        <v>93</v>
      </c>
      <c r="P4" s="42" t="s">
        <v>94</v>
      </c>
      <c r="Q4" s="42" t="s">
        <v>95</v>
      </c>
      <c r="R4" s="42" t="s">
        <v>96</v>
      </c>
      <c r="S4" s="39" t="s">
        <v>97</v>
      </c>
      <c r="T4" s="192" t="s">
        <v>98</v>
      </c>
    </row>
    <row r="5" spans="1:20">
      <c r="A5" s="370">
        <v>1</v>
      </c>
      <c r="B5" s="374" t="str">
        <f ca="1">'ORÇAMENTARIA GERAL. '!C12</f>
        <v>ADMINISTRAÇÃO DA OBRA/SERVIÇOS PRELIMINARES</v>
      </c>
      <c r="C5" s="43">
        <f ca="1">C6/C22</f>
        <v>2.7115269451401528E-2</v>
      </c>
      <c r="D5" s="44">
        <f>SUM(E5:T5)</f>
        <v>1.0000000000000004</v>
      </c>
      <c r="E5" s="44">
        <v>0.15</v>
      </c>
      <c r="F5" s="44">
        <v>5.5E-2</v>
      </c>
      <c r="G5" s="44">
        <v>5.5E-2</v>
      </c>
      <c r="H5" s="44">
        <v>5.5E-2</v>
      </c>
      <c r="I5" s="44">
        <v>5.5E-2</v>
      </c>
      <c r="J5" s="44">
        <v>5.5E-2</v>
      </c>
      <c r="K5" s="44">
        <v>5.5E-2</v>
      </c>
      <c r="L5" s="44">
        <v>5.5E-2</v>
      </c>
      <c r="M5" s="44">
        <v>5.5E-2</v>
      </c>
      <c r="N5" s="44">
        <v>5.5E-2</v>
      </c>
      <c r="O5" s="44">
        <v>5.5E-2</v>
      </c>
      <c r="P5" s="44">
        <v>5.5E-2</v>
      </c>
      <c r="Q5" s="44">
        <v>5.5E-2</v>
      </c>
      <c r="R5" s="44">
        <v>5.5E-2</v>
      </c>
      <c r="S5" s="44">
        <v>5.5E-2</v>
      </c>
      <c r="T5" s="44">
        <v>0.08</v>
      </c>
    </row>
    <row r="6" spans="1:20">
      <c r="A6" s="371"/>
      <c r="B6" s="369"/>
      <c r="C6" s="45">
        <f ca="1">'ORÇAMENTARIA GERAL. '!H12</f>
        <v>949905.36999999988</v>
      </c>
      <c r="D6" s="46">
        <f>SUM(E6:T6)</f>
        <v>949905.37000000011</v>
      </c>
      <c r="E6" s="46">
        <f>E5*C6</f>
        <v>142485.80549999999</v>
      </c>
      <c r="F6" s="46">
        <f>F5*C6</f>
        <v>52244.795349999993</v>
      </c>
      <c r="G6" s="46">
        <f>G5*C6</f>
        <v>52244.795349999993</v>
      </c>
      <c r="H6" s="46">
        <f>H5*C6</f>
        <v>52244.795349999993</v>
      </c>
      <c r="I6" s="46">
        <f>I5*C6</f>
        <v>52244.795349999993</v>
      </c>
      <c r="J6" s="46">
        <f>J5*C6</f>
        <v>52244.795349999993</v>
      </c>
      <c r="K6" s="46">
        <f>K5*C6</f>
        <v>52244.795349999993</v>
      </c>
      <c r="L6" s="46">
        <f>L5*C6</f>
        <v>52244.795349999993</v>
      </c>
      <c r="M6" s="46">
        <f>M5*C6</f>
        <v>52244.795349999993</v>
      </c>
      <c r="N6" s="46">
        <f>N5*C6</f>
        <v>52244.795349999993</v>
      </c>
      <c r="O6" s="46">
        <f>O5*C6</f>
        <v>52244.795349999993</v>
      </c>
      <c r="P6" s="46">
        <f>P5*C6</f>
        <v>52244.795349999993</v>
      </c>
      <c r="Q6" s="46">
        <f>Q5*C6</f>
        <v>52244.795349999993</v>
      </c>
      <c r="R6" s="46">
        <f>R5*C6</f>
        <v>52244.795349999993</v>
      </c>
      <c r="S6" s="47">
        <f>S5*C6</f>
        <v>52244.795349999993</v>
      </c>
      <c r="T6" s="48">
        <f>T5*C6</f>
        <v>75992.429599999989</v>
      </c>
    </row>
    <row r="7" spans="1:20">
      <c r="A7" s="370">
        <v>2</v>
      </c>
      <c r="B7" s="374" t="str">
        <f ca="1">'ORÇAMENTARIA GERAL. '!C32</f>
        <v>TRABALHOS EM TERRA</v>
      </c>
      <c r="C7" s="43">
        <f ca="1">C8/C22</f>
        <v>9.3163104635961891E-2</v>
      </c>
      <c r="D7" s="44">
        <f>SUM(E7:T7)</f>
        <v>1</v>
      </c>
      <c r="E7" s="44">
        <v>6.25E-2</v>
      </c>
      <c r="F7" s="44">
        <v>6.25E-2</v>
      </c>
      <c r="G7" s="44">
        <v>6.25E-2</v>
      </c>
      <c r="H7" s="44">
        <v>6.25E-2</v>
      </c>
      <c r="I7" s="44">
        <v>6.25E-2</v>
      </c>
      <c r="J7" s="44">
        <v>6.25E-2</v>
      </c>
      <c r="K7" s="44">
        <v>6.25E-2</v>
      </c>
      <c r="L7" s="44">
        <v>6.25E-2</v>
      </c>
      <c r="M7" s="44">
        <v>6.25E-2</v>
      </c>
      <c r="N7" s="44">
        <v>6.25E-2</v>
      </c>
      <c r="O7" s="44">
        <v>6.25E-2</v>
      </c>
      <c r="P7" s="44">
        <v>6.25E-2</v>
      </c>
      <c r="Q7" s="44">
        <v>6.25E-2</v>
      </c>
      <c r="R7" s="44">
        <v>6.25E-2</v>
      </c>
      <c r="S7" s="44">
        <v>6.25E-2</v>
      </c>
      <c r="T7" s="193">
        <v>6.25E-2</v>
      </c>
    </row>
    <row r="8" spans="1:20">
      <c r="A8" s="371"/>
      <c r="B8" s="369"/>
      <c r="C8" s="45">
        <f ca="1">'ORÇAMENTARIA GERAL. '!H32</f>
        <v>3263701.0499999993</v>
      </c>
      <c r="D8" s="46">
        <f>SUM(E8:T8)</f>
        <v>3263701.0499999989</v>
      </c>
      <c r="E8" s="46">
        <f>E7*C8</f>
        <v>203981.31562499996</v>
      </c>
      <c r="F8" s="46">
        <f>F7*C8</f>
        <v>203981.31562499996</v>
      </c>
      <c r="G8" s="46">
        <f>G7*C8</f>
        <v>203981.31562499996</v>
      </c>
      <c r="H8" s="46">
        <f>H7*C8</f>
        <v>203981.31562499996</v>
      </c>
      <c r="I8" s="46">
        <f>I7*C8</f>
        <v>203981.31562499996</v>
      </c>
      <c r="J8" s="46">
        <f>J7*C8</f>
        <v>203981.31562499996</v>
      </c>
      <c r="K8" s="46">
        <f>K7*C8</f>
        <v>203981.31562499996</v>
      </c>
      <c r="L8" s="46">
        <f>L7*C8</f>
        <v>203981.31562499996</v>
      </c>
      <c r="M8" s="46">
        <f>M7*C8</f>
        <v>203981.31562499996</v>
      </c>
      <c r="N8" s="46">
        <f>N7*C8</f>
        <v>203981.31562499996</v>
      </c>
      <c r="O8" s="46">
        <f>O7*C8</f>
        <v>203981.31562499996</v>
      </c>
      <c r="P8" s="46">
        <f>P7*C8</f>
        <v>203981.31562499996</v>
      </c>
      <c r="Q8" s="46">
        <f>Q7*C8</f>
        <v>203981.31562499996</v>
      </c>
      <c r="R8" s="46">
        <f>R7*C8</f>
        <v>203981.31562499996</v>
      </c>
      <c r="S8" s="47">
        <f>S7*C8</f>
        <v>203981.31562499996</v>
      </c>
      <c r="T8" s="48">
        <f>T7*C8</f>
        <v>203981.31562499996</v>
      </c>
    </row>
    <row r="9" spans="1:20">
      <c r="A9" s="370">
        <v>3</v>
      </c>
      <c r="B9" s="374" t="str">
        <f ca="1">'ORÇAMENTARIA GERAL. '!C53</f>
        <v>DRENAGEM</v>
      </c>
      <c r="C9" s="43">
        <f ca="1">C10/C22</f>
        <v>0.10866064979907812</v>
      </c>
      <c r="D9" s="44">
        <f t="shared" ref="D9:D21" si="0">SUM(E9:T9)</f>
        <v>0.99999999999999989</v>
      </c>
      <c r="E9" s="44">
        <v>0.1</v>
      </c>
      <c r="F9" s="44">
        <v>0.1</v>
      </c>
      <c r="G9" s="44">
        <v>0.1</v>
      </c>
      <c r="H9" s="44">
        <v>0.1</v>
      </c>
      <c r="I9" s="44">
        <v>0.1</v>
      </c>
      <c r="J9" s="44">
        <v>0.1</v>
      </c>
      <c r="K9" s="44">
        <v>0.1</v>
      </c>
      <c r="L9" s="44">
        <v>0.1</v>
      </c>
      <c r="M9" s="44">
        <v>0.1</v>
      </c>
      <c r="N9" s="44">
        <v>0.1</v>
      </c>
      <c r="O9" s="44"/>
      <c r="P9" s="44"/>
      <c r="Q9" s="44"/>
      <c r="R9" s="44"/>
      <c r="S9" s="195"/>
      <c r="T9" s="196"/>
    </row>
    <row r="10" spans="1:20">
      <c r="A10" s="371"/>
      <c r="B10" s="369"/>
      <c r="C10" s="45">
        <f ca="1">'ORÇAMENTARIA GERAL. '!H53</f>
        <v>3806612.9100000015</v>
      </c>
      <c r="D10" s="46">
        <f t="shared" si="0"/>
        <v>3806612.910000002</v>
      </c>
      <c r="E10" s="46">
        <f>E9*C10</f>
        <v>380661.2910000002</v>
      </c>
      <c r="F10" s="46">
        <f>F9*$C$10</f>
        <v>380661.2910000002</v>
      </c>
      <c r="G10" s="46">
        <f>G9*$C$10</f>
        <v>380661.2910000002</v>
      </c>
      <c r="H10" s="46">
        <f t="shared" ref="H10:T10" si="1">H9*$C$10</f>
        <v>380661.2910000002</v>
      </c>
      <c r="I10" s="46">
        <f t="shared" si="1"/>
        <v>380661.2910000002</v>
      </c>
      <c r="J10" s="46">
        <f t="shared" si="1"/>
        <v>380661.2910000002</v>
      </c>
      <c r="K10" s="46">
        <f t="shared" si="1"/>
        <v>380661.2910000002</v>
      </c>
      <c r="L10" s="46">
        <f t="shared" si="1"/>
        <v>380661.2910000002</v>
      </c>
      <c r="M10" s="46">
        <f t="shared" si="1"/>
        <v>380661.2910000002</v>
      </c>
      <c r="N10" s="46">
        <f t="shared" si="1"/>
        <v>380661.2910000002</v>
      </c>
      <c r="O10" s="46">
        <f t="shared" si="1"/>
        <v>0</v>
      </c>
      <c r="P10" s="46">
        <f t="shared" si="1"/>
        <v>0</v>
      </c>
      <c r="Q10" s="46">
        <f t="shared" si="1"/>
        <v>0</v>
      </c>
      <c r="R10" s="46">
        <f t="shared" si="1"/>
        <v>0</v>
      </c>
      <c r="S10" s="46">
        <f t="shared" si="1"/>
        <v>0</v>
      </c>
      <c r="T10" s="46">
        <f t="shared" si="1"/>
        <v>0</v>
      </c>
    </row>
    <row r="11" spans="1:20">
      <c r="A11" s="370">
        <v>4</v>
      </c>
      <c r="B11" s="368" t="str">
        <f ca="1">'ORÇAMENTARIA GERAL. '!C93</f>
        <v>CAIXA DE DECANTAÇÃO</v>
      </c>
      <c r="C11" s="43">
        <f ca="1">C12/C22</f>
        <v>1.9496570642587108E-3</v>
      </c>
      <c r="D11" s="44">
        <f t="shared" si="0"/>
        <v>1</v>
      </c>
      <c r="E11" s="44">
        <v>0.25</v>
      </c>
      <c r="F11" s="44">
        <v>0.25</v>
      </c>
      <c r="G11" s="44">
        <v>0.25</v>
      </c>
      <c r="H11" s="44">
        <v>0.25</v>
      </c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195"/>
      <c r="T11" s="196"/>
    </row>
    <row r="12" spans="1:20">
      <c r="A12" s="371"/>
      <c r="B12" s="369"/>
      <c r="C12" s="45">
        <f ca="1">'ORÇAMENTARIA GERAL. '!H93</f>
        <v>68300.62</v>
      </c>
      <c r="D12" s="46">
        <f t="shared" si="0"/>
        <v>68300.62</v>
      </c>
      <c r="E12" s="46">
        <f>E11*C12</f>
        <v>17075.154999999999</v>
      </c>
      <c r="F12" s="46">
        <f>F11*$C$12</f>
        <v>17075.154999999999</v>
      </c>
      <c r="G12" s="46">
        <f t="shared" ref="G12:T12" si="2">G11*$C$12</f>
        <v>17075.154999999999</v>
      </c>
      <c r="H12" s="46">
        <f t="shared" si="2"/>
        <v>17075.154999999999</v>
      </c>
      <c r="I12" s="46">
        <f t="shared" si="2"/>
        <v>0</v>
      </c>
      <c r="J12" s="46">
        <f t="shared" si="2"/>
        <v>0</v>
      </c>
      <c r="K12" s="46">
        <f t="shared" si="2"/>
        <v>0</v>
      </c>
      <c r="L12" s="46">
        <f t="shared" si="2"/>
        <v>0</v>
      </c>
      <c r="M12" s="46">
        <f t="shared" si="2"/>
        <v>0</v>
      </c>
      <c r="N12" s="46">
        <f t="shared" si="2"/>
        <v>0</v>
      </c>
      <c r="O12" s="46">
        <f t="shared" si="2"/>
        <v>0</v>
      </c>
      <c r="P12" s="46">
        <f t="shared" si="2"/>
        <v>0</v>
      </c>
      <c r="Q12" s="46">
        <f t="shared" si="2"/>
        <v>0</v>
      </c>
      <c r="R12" s="46">
        <f t="shared" si="2"/>
        <v>0</v>
      </c>
      <c r="S12" s="46">
        <f t="shared" si="2"/>
        <v>0</v>
      </c>
      <c r="T12" s="46">
        <f t="shared" si="2"/>
        <v>0</v>
      </c>
    </row>
    <row r="13" spans="1:20">
      <c r="A13" s="370">
        <v>5</v>
      </c>
      <c r="B13" s="368" t="str">
        <f ca="1">'ORÇAMENTARIA GERAL. '!C98</f>
        <v>MURO DE CONTENÇÃO</v>
      </c>
      <c r="C13" s="43">
        <f ca="1">C14/C22</f>
        <v>1.7687325863307141E-2</v>
      </c>
      <c r="D13" s="44">
        <f t="shared" si="0"/>
        <v>1</v>
      </c>
      <c r="E13" s="44">
        <v>0.25</v>
      </c>
      <c r="F13" s="44">
        <v>0.25</v>
      </c>
      <c r="G13" s="44">
        <v>0.25</v>
      </c>
      <c r="H13" s="44">
        <v>0.25</v>
      </c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195"/>
      <c r="T13" s="196"/>
    </row>
    <row r="14" spans="1:20">
      <c r="A14" s="371"/>
      <c r="B14" s="369"/>
      <c r="C14" s="45">
        <f ca="1">'ORÇAMENTARIA GERAL. '!H98</f>
        <v>619624.52</v>
      </c>
      <c r="D14" s="46">
        <f t="shared" si="0"/>
        <v>619624.52</v>
      </c>
      <c r="E14" s="46">
        <f>E13*C14</f>
        <v>154906.13</v>
      </c>
      <c r="F14" s="46">
        <f>F13*$C$14</f>
        <v>154906.13</v>
      </c>
      <c r="G14" s="46">
        <f t="shared" ref="G14:T14" si="3">G13*$C$14</f>
        <v>154906.13</v>
      </c>
      <c r="H14" s="46">
        <f t="shared" si="3"/>
        <v>154906.13</v>
      </c>
      <c r="I14" s="46">
        <f t="shared" si="3"/>
        <v>0</v>
      </c>
      <c r="J14" s="46">
        <f t="shared" si="3"/>
        <v>0</v>
      </c>
      <c r="K14" s="46">
        <f t="shared" si="3"/>
        <v>0</v>
      </c>
      <c r="L14" s="46">
        <f t="shared" si="3"/>
        <v>0</v>
      </c>
      <c r="M14" s="46">
        <f t="shared" si="3"/>
        <v>0</v>
      </c>
      <c r="N14" s="46">
        <f t="shared" si="3"/>
        <v>0</v>
      </c>
      <c r="O14" s="46">
        <f t="shared" si="3"/>
        <v>0</v>
      </c>
      <c r="P14" s="46">
        <f t="shared" si="3"/>
        <v>0</v>
      </c>
      <c r="Q14" s="46">
        <f t="shared" si="3"/>
        <v>0</v>
      </c>
      <c r="R14" s="46">
        <f t="shared" si="3"/>
        <v>0</v>
      </c>
      <c r="S14" s="46">
        <f t="shared" si="3"/>
        <v>0</v>
      </c>
      <c r="T14" s="46">
        <f t="shared" si="3"/>
        <v>0</v>
      </c>
    </row>
    <row r="15" spans="1:20">
      <c r="A15" s="370">
        <v>6</v>
      </c>
      <c r="B15" s="368" t="str">
        <f ca="1">'ORÇAMENTARIA GERAL. '!C105</f>
        <v>GABIÃO</v>
      </c>
      <c r="C15" s="43">
        <f ca="1">C16/C22</f>
        <v>8.1527581253527069E-3</v>
      </c>
      <c r="D15" s="44">
        <f>SUM(E15:T15)</f>
        <v>1</v>
      </c>
      <c r="E15" s="44"/>
      <c r="F15" s="44"/>
      <c r="G15" s="44"/>
      <c r="H15" s="44"/>
      <c r="I15" s="44"/>
      <c r="J15" s="44"/>
      <c r="K15" s="44"/>
      <c r="L15" s="44"/>
      <c r="M15" s="44">
        <v>0.125</v>
      </c>
      <c r="N15" s="44">
        <v>0.125</v>
      </c>
      <c r="O15" s="44">
        <v>0.125</v>
      </c>
      <c r="P15" s="44">
        <v>0.125</v>
      </c>
      <c r="Q15" s="44">
        <v>0.125</v>
      </c>
      <c r="R15" s="44">
        <v>0.125</v>
      </c>
      <c r="S15" s="44">
        <v>0.125</v>
      </c>
      <c r="T15" s="44">
        <v>0.125</v>
      </c>
    </row>
    <row r="16" spans="1:20">
      <c r="A16" s="371"/>
      <c r="B16" s="369"/>
      <c r="C16" s="45">
        <f ca="1">'ORÇAMENTARIA GERAL. '!H105</f>
        <v>285608.40000000002</v>
      </c>
      <c r="D16" s="46">
        <f>SUM(E16:T16)</f>
        <v>285608.39999999997</v>
      </c>
      <c r="E16" s="46">
        <f>E15*$C$16</f>
        <v>0</v>
      </c>
      <c r="F16" s="46">
        <f t="shared" ref="F16:T16" si="4">F15*$C$16</f>
        <v>0</v>
      </c>
      <c r="G16" s="46">
        <f t="shared" si="4"/>
        <v>0</v>
      </c>
      <c r="H16" s="46">
        <f t="shared" si="4"/>
        <v>0</v>
      </c>
      <c r="I16" s="46">
        <f t="shared" si="4"/>
        <v>0</v>
      </c>
      <c r="J16" s="46">
        <f t="shared" si="4"/>
        <v>0</v>
      </c>
      <c r="K16" s="46">
        <f t="shared" si="4"/>
        <v>0</v>
      </c>
      <c r="L16" s="46">
        <f t="shared" si="4"/>
        <v>0</v>
      </c>
      <c r="M16" s="46">
        <f t="shared" si="4"/>
        <v>35701.050000000003</v>
      </c>
      <c r="N16" s="46">
        <f t="shared" si="4"/>
        <v>35701.050000000003</v>
      </c>
      <c r="O16" s="46">
        <f t="shared" si="4"/>
        <v>35701.050000000003</v>
      </c>
      <c r="P16" s="46">
        <f t="shared" si="4"/>
        <v>35701.050000000003</v>
      </c>
      <c r="Q16" s="46">
        <f t="shared" si="4"/>
        <v>35701.050000000003</v>
      </c>
      <c r="R16" s="46">
        <f t="shared" si="4"/>
        <v>35701.050000000003</v>
      </c>
      <c r="S16" s="46">
        <f t="shared" si="4"/>
        <v>35701.050000000003</v>
      </c>
      <c r="T16" s="46">
        <f t="shared" si="4"/>
        <v>35701.050000000003</v>
      </c>
    </row>
    <row r="17" spans="1:20">
      <c r="A17" s="370">
        <v>7</v>
      </c>
      <c r="B17" s="368" t="str">
        <f ca="1">'ORÇAMENTARIA GERAL. '!C108</f>
        <v>PAVIMENTAÇÃO</v>
      </c>
      <c r="C17" s="43">
        <f ca="1">C18/C22</f>
        <v>0.59641506399183974</v>
      </c>
      <c r="D17" s="44">
        <f t="shared" si="0"/>
        <v>1</v>
      </c>
      <c r="E17" s="44">
        <v>6.25E-2</v>
      </c>
      <c r="F17" s="44">
        <v>6.25E-2</v>
      </c>
      <c r="G17" s="44">
        <v>6.25E-2</v>
      </c>
      <c r="H17" s="44">
        <v>6.25E-2</v>
      </c>
      <c r="I17" s="44">
        <v>6.25E-2</v>
      </c>
      <c r="J17" s="44">
        <v>6.25E-2</v>
      </c>
      <c r="K17" s="44">
        <v>6.25E-2</v>
      </c>
      <c r="L17" s="44">
        <v>6.25E-2</v>
      </c>
      <c r="M17" s="44">
        <v>6.25E-2</v>
      </c>
      <c r="N17" s="44">
        <v>6.25E-2</v>
      </c>
      <c r="O17" s="44">
        <v>6.25E-2</v>
      </c>
      <c r="P17" s="44">
        <v>6.25E-2</v>
      </c>
      <c r="Q17" s="44">
        <v>6.25E-2</v>
      </c>
      <c r="R17" s="44">
        <v>6.25E-2</v>
      </c>
      <c r="S17" s="44">
        <v>6.25E-2</v>
      </c>
      <c r="T17" s="44">
        <v>6.25E-2</v>
      </c>
    </row>
    <row r="18" spans="1:20">
      <c r="A18" s="371"/>
      <c r="B18" s="369"/>
      <c r="C18" s="45">
        <f ca="1">'ORÇAMENTARIA GERAL. '!H108</f>
        <v>20893684.019999996</v>
      </c>
      <c r="D18" s="46">
        <f t="shared" si="0"/>
        <v>20893684.019999988</v>
      </c>
      <c r="E18" s="46">
        <f>E17*C18</f>
        <v>1305855.2512499997</v>
      </c>
      <c r="F18" s="46">
        <f>F17*$C$18</f>
        <v>1305855.2512499997</v>
      </c>
      <c r="G18" s="46">
        <f t="shared" ref="G18:T18" si="5">G17*$C$18</f>
        <v>1305855.2512499997</v>
      </c>
      <c r="H18" s="46">
        <f t="shared" si="5"/>
        <v>1305855.2512499997</v>
      </c>
      <c r="I18" s="46">
        <f t="shared" si="5"/>
        <v>1305855.2512499997</v>
      </c>
      <c r="J18" s="46">
        <f t="shared" si="5"/>
        <v>1305855.2512499997</v>
      </c>
      <c r="K18" s="46">
        <f t="shared" si="5"/>
        <v>1305855.2512499997</v>
      </c>
      <c r="L18" s="46">
        <f t="shared" si="5"/>
        <v>1305855.2512499997</v>
      </c>
      <c r="M18" s="46">
        <f t="shared" si="5"/>
        <v>1305855.2512499997</v>
      </c>
      <c r="N18" s="46">
        <f t="shared" si="5"/>
        <v>1305855.2512499997</v>
      </c>
      <c r="O18" s="46">
        <f t="shared" si="5"/>
        <v>1305855.2512499997</v>
      </c>
      <c r="P18" s="46">
        <f t="shared" si="5"/>
        <v>1305855.2512499997</v>
      </c>
      <c r="Q18" s="46">
        <f t="shared" si="5"/>
        <v>1305855.2512499997</v>
      </c>
      <c r="R18" s="46">
        <f t="shared" si="5"/>
        <v>1305855.2512499997</v>
      </c>
      <c r="S18" s="46">
        <f t="shared" si="5"/>
        <v>1305855.2512499997</v>
      </c>
      <c r="T18" s="46">
        <f t="shared" si="5"/>
        <v>1305855.2512499997</v>
      </c>
    </row>
    <row r="19" spans="1:20">
      <c r="A19" s="370">
        <v>8</v>
      </c>
      <c r="B19" s="368" t="str">
        <f ca="1">'ORÇAMENTARIA GERAL. '!C126</f>
        <v>URBANIZAÇÃO E OBRAS COMPLEMENTARES</v>
      </c>
      <c r="C19" s="43">
        <f ca="1">C20/C22</f>
        <v>0.14685617106880028</v>
      </c>
      <c r="D19" s="44">
        <f t="shared" si="0"/>
        <v>0.99999999999999989</v>
      </c>
      <c r="E19" s="44"/>
      <c r="F19" s="44"/>
      <c r="G19" s="44"/>
      <c r="H19" s="44"/>
      <c r="I19" s="44"/>
      <c r="J19" s="44"/>
      <c r="K19" s="44">
        <v>0.1</v>
      </c>
      <c r="L19" s="196">
        <v>0.1</v>
      </c>
      <c r="M19" s="196">
        <v>0.1</v>
      </c>
      <c r="N19" s="196">
        <v>0.1</v>
      </c>
      <c r="O19" s="196">
        <v>0.1</v>
      </c>
      <c r="P19" s="196">
        <v>0.1</v>
      </c>
      <c r="Q19" s="196">
        <v>0.1</v>
      </c>
      <c r="R19" s="196">
        <v>0.1</v>
      </c>
      <c r="S19" s="196">
        <v>0.1</v>
      </c>
      <c r="T19" s="196">
        <v>0.1</v>
      </c>
    </row>
    <row r="20" spans="1:20">
      <c r="A20" s="371"/>
      <c r="B20" s="369"/>
      <c r="C20" s="45">
        <f ca="1">'ORÇAMENTARIA GERAL. '!H126</f>
        <v>5144682.9899999974</v>
      </c>
      <c r="D20" s="46">
        <f t="shared" si="0"/>
        <v>5144682.9899999974</v>
      </c>
      <c r="E20" s="46">
        <f>E19*C20</f>
        <v>0</v>
      </c>
      <c r="F20" s="46">
        <f>F19*$C$20</f>
        <v>0</v>
      </c>
      <c r="G20" s="46">
        <f t="shared" ref="G20:T20" si="6">G19*$C$20</f>
        <v>0</v>
      </c>
      <c r="H20" s="46">
        <f t="shared" si="6"/>
        <v>0</v>
      </c>
      <c r="I20" s="46">
        <f t="shared" si="6"/>
        <v>0</v>
      </c>
      <c r="J20" s="46">
        <f t="shared" si="6"/>
        <v>0</v>
      </c>
      <c r="K20" s="46">
        <f t="shared" si="6"/>
        <v>514468.29899999977</v>
      </c>
      <c r="L20" s="46">
        <f t="shared" si="6"/>
        <v>514468.29899999977</v>
      </c>
      <c r="M20" s="46">
        <f t="shared" si="6"/>
        <v>514468.29899999977</v>
      </c>
      <c r="N20" s="46">
        <f t="shared" si="6"/>
        <v>514468.29899999977</v>
      </c>
      <c r="O20" s="46">
        <f t="shared" si="6"/>
        <v>514468.29899999977</v>
      </c>
      <c r="P20" s="46">
        <f t="shared" si="6"/>
        <v>514468.29899999977</v>
      </c>
      <c r="Q20" s="46">
        <f t="shared" si="6"/>
        <v>514468.29899999977</v>
      </c>
      <c r="R20" s="46">
        <f t="shared" si="6"/>
        <v>514468.29899999977</v>
      </c>
      <c r="S20" s="46">
        <f t="shared" si="6"/>
        <v>514468.29899999977</v>
      </c>
      <c r="T20" s="46">
        <f t="shared" si="6"/>
        <v>514468.29899999977</v>
      </c>
    </row>
    <row r="21" spans="1:20">
      <c r="A21" s="375" t="s">
        <v>99</v>
      </c>
      <c r="B21" s="376"/>
      <c r="C21" s="191">
        <f>C5+C7+C9+C11+C13+C17+C19</f>
        <v>0.99184724187464735</v>
      </c>
      <c r="D21" s="44">
        <f t="shared" si="0"/>
        <v>0.95457130037515747</v>
      </c>
      <c r="E21" s="44">
        <f>(E6+E8+E10+E12+E14+E18+E20)/$C$22</f>
        <v>6.2941236668747111E-2</v>
      </c>
      <c r="F21" s="44">
        <f>(F6+F8+F10+F12+F14+F20)/$C$22</f>
        <v>2.3089344571373981E-2</v>
      </c>
      <c r="G21" s="44">
        <f t="shared" ref="G21:T21" si="7">(G6+G8+G10+G12+G14+G18+G20)/$C$22</f>
        <v>6.0365286070863972E-2</v>
      </c>
      <c r="H21" s="44">
        <f t="shared" si="7"/>
        <v>6.0365286070863972E-2</v>
      </c>
      <c r="I21" s="44">
        <f t="shared" si="7"/>
        <v>5.5456040338972508E-2</v>
      </c>
      <c r="J21" s="44">
        <f t="shared" si="7"/>
        <v>5.5456040338972508E-2</v>
      </c>
      <c r="K21" s="44">
        <f t="shared" si="7"/>
        <v>7.0141657445852532E-2</v>
      </c>
      <c r="L21" s="44">
        <f t="shared" si="7"/>
        <v>7.0141657445852532E-2</v>
      </c>
      <c r="M21" s="44">
        <f t="shared" si="7"/>
        <v>7.0141657445852532E-2</v>
      </c>
      <c r="N21" s="44">
        <f t="shared" si="7"/>
        <v>7.0141657445852532E-2</v>
      </c>
      <c r="O21" s="44">
        <f t="shared" si="7"/>
        <v>5.9275592465944715E-2</v>
      </c>
      <c r="P21" s="44">
        <f t="shared" si="7"/>
        <v>5.9275592465944715E-2</v>
      </c>
      <c r="Q21" s="44">
        <f t="shared" si="7"/>
        <v>5.9275592465944715E-2</v>
      </c>
      <c r="R21" s="44">
        <f t="shared" si="7"/>
        <v>5.9275592465944715E-2</v>
      </c>
      <c r="S21" s="44">
        <f t="shared" si="7"/>
        <v>5.9275592465944715E-2</v>
      </c>
      <c r="T21" s="193">
        <f t="shared" si="7"/>
        <v>5.995347420222976E-2</v>
      </c>
    </row>
    <row r="22" spans="1:20">
      <c r="A22" s="375"/>
      <c r="B22" s="376"/>
      <c r="C22" s="49">
        <f>SUM(C6,C8,C10,C12,C14,C18,C20,C16)</f>
        <v>35032119.879999988</v>
      </c>
      <c r="D22" s="50">
        <f>SUM(E22:T22)</f>
        <v>35032119.879999995</v>
      </c>
      <c r="E22" s="50">
        <f>E6+E8+E10+E12+E14+E18+E20</f>
        <v>2204964.9483749997</v>
      </c>
      <c r="F22" s="50">
        <f>F6+F8+F10+F12+F14+F18+F20</f>
        <v>2114723.9382250002</v>
      </c>
      <c r="G22" s="50">
        <f>G6+G8+G10+G12+G14+G18+G20</f>
        <v>2114723.9382250002</v>
      </c>
      <c r="H22" s="50">
        <f>H6+H8+H10+H12+H14+H18+H20</f>
        <v>2114723.9382250002</v>
      </c>
      <c r="I22" s="50">
        <f>I6+I8+I10+I12++I14+I18+I20</f>
        <v>1942742.653225</v>
      </c>
      <c r="J22" s="50">
        <f>J6+J8+J10+J12+J14+J18+J20</f>
        <v>1942742.653225</v>
      </c>
      <c r="K22" s="50">
        <f>K6+K8+K10+K12+K14+K18+K20</f>
        <v>2457210.9522249997</v>
      </c>
      <c r="L22" s="50">
        <f>L6+L8+L10+L12+L14+L18+L20</f>
        <v>2457210.9522249997</v>
      </c>
      <c r="M22" s="50">
        <f>M6+M8+M10+M12+M14+M18+M20+M16</f>
        <v>2492912.0022249995</v>
      </c>
      <c r="N22" s="50">
        <f>N6+N8+N10+N16+N18+N20</f>
        <v>2492912.0022249995</v>
      </c>
      <c r="O22" s="50">
        <f t="shared" ref="O22:T22" si="8">O6+O8+O10+O12+O14+O18+O20+O16</f>
        <v>2112250.7112249993</v>
      </c>
      <c r="P22" s="50">
        <f t="shared" si="8"/>
        <v>2112250.7112249993</v>
      </c>
      <c r="Q22" s="50">
        <f t="shared" si="8"/>
        <v>2112250.7112249993</v>
      </c>
      <c r="R22" s="50">
        <f t="shared" si="8"/>
        <v>2112250.7112249993</v>
      </c>
      <c r="S22" s="50">
        <f t="shared" si="8"/>
        <v>2112250.7112249993</v>
      </c>
      <c r="T22" s="194">
        <f t="shared" si="8"/>
        <v>2135998.3454749994</v>
      </c>
    </row>
    <row r="23" spans="1:20">
      <c r="A23" s="51"/>
      <c r="B23" s="52"/>
      <c r="C23" s="53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2"/>
      <c r="T23" s="55"/>
    </row>
    <row r="24" spans="1:20" ht="33.75" customHeight="1">
      <c r="A24" s="56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8"/>
    </row>
    <row r="25" spans="1:20" ht="24" customHeight="1">
      <c r="A25" s="377" t="s">
        <v>100</v>
      </c>
      <c r="B25" s="378"/>
      <c r="C25" s="378"/>
      <c r="D25" s="378"/>
      <c r="E25" s="378"/>
      <c r="F25" s="378"/>
      <c r="G25" s="378"/>
      <c r="H25" s="378"/>
      <c r="I25" s="378"/>
      <c r="J25" s="378"/>
      <c r="K25" s="378"/>
      <c r="L25" s="378"/>
      <c r="M25" s="378"/>
      <c r="N25" s="378"/>
      <c r="O25" s="378"/>
      <c r="P25" s="378"/>
      <c r="Q25" s="378"/>
      <c r="R25" s="378"/>
      <c r="S25" s="378"/>
      <c r="T25" s="59"/>
    </row>
    <row r="26" spans="1:20" ht="13.5" customHeight="1" thickBot="1">
      <c r="A26" s="372" t="s">
        <v>101</v>
      </c>
      <c r="B26" s="373"/>
      <c r="C26" s="373"/>
      <c r="D26" s="373"/>
      <c r="E26" s="373"/>
      <c r="F26" s="373"/>
      <c r="G26" s="373"/>
      <c r="H26" s="373"/>
      <c r="I26" s="373"/>
      <c r="J26" s="373"/>
      <c r="K26" s="373"/>
      <c r="L26" s="373"/>
      <c r="M26" s="373"/>
      <c r="N26" s="373"/>
      <c r="O26" s="373"/>
      <c r="P26" s="373"/>
      <c r="Q26" s="373"/>
      <c r="R26" s="373"/>
      <c r="S26" s="373"/>
      <c r="T26" s="60"/>
    </row>
  </sheetData>
  <mergeCells count="23">
    <mergeCell ref="B5:B6"/>
    <mergeCell ref="B11:B12"/>
    <mergeCell ref="B13:B14"/>
    <mergeCell ref="A11:A12"/>
    <mergeCell ref="A13:A14"/>
    <mergeCell ref="A17:A18"/>
    <mergeCell ref="B9:B10"/>
    <mergeCell ref="B15:B16"/>
    <mergeCell ref="A1:T1"/>
    <mergeCell ref="A2:R2"/>
    <mergeCell ref="S2:T3"/>
    <mergeCell ref="A3:R3"/>
    <mergeCell ref="A5:A6"/>
    <mergeCell ref="B17:B18"/>
    <mergeCell ref="A19:A20"/>
    <mergeCell ref="B19:B20"/>
    <mergeCell ref="A15:A16"/>
    <mergeCell ref="A26:S26"/>
    <mergeCell ref="A7:A8"/>
    <mergeCell ref="B7:B8"/>
    <mergeCell ref="A21:B22"/>
    <mergeCell ref="A25:S25"/>
    <mergeCell ref="A9:A10"/>
  </mergeCells>
  <phoneticPr fontId="0" type="noConversion"/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2" fitToHeight="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49"/>
  </sheetPr>
  <dimension ref="A1:U45"/>
  <sheetViews>
    <sheetView showGridLines="0" zoomScale="90" zoomScaleNormal="90" workbookViewId="0">
      <selection activeCell="M13" sqref="M13"/>
    </sheetView>
  </sheetViews>
  <sheetFormatPr defaultRowHeight="12.75"/>
  <cols>
    <col min="1" max="1" width="2.28515625" style="64" customWidth="1"/>
    <col min="2" max="2" width="23.85546875" style="64" customWidth="1"/>
    <col min="3" max="8" width="3.85546875" style="64" customWidth="1"/>
    <col min="9" max="9" width="24.140625" style="64" customWidth="1"/>
    <col min="10" max="10" width="18" style="64" customWidth="1"/>
    <col min="11" max="16384" width="9.140625" style="64"/>
  </cols>
  <sheetData>
    <row r="1" spans="1:21" ht="34.5" customHeight="1">
      <c r="A1" s="61"/>
      <c r="B1" s="61"/>
      <c r="C1" s="62"/>
      <c r="D1" s="62"/>
      <c r="E1" s="62"/>
      <c r="F1" s="62"/>
      <c r="G1" s="62"/>
      <c r="H1" s="62"/>
      <c r="I1" s="62"/>
      <c r="J1" s="63"/>
    </row>
    <row r="2" spans="1:21" ht="50.25" customHeight="1" thickBot="1">
      <c r="A2" s="65"/>
      <c r="B2" s="437" t="s">
        <v>102</v>
      </c>
      <c r="C2" s="438"/>
      <c r="D2" s="438"/>
      <c r="E2" s="438"/>
      <c r="F2" s="438"/>
      <c r="G2" s="438"/>
      <c r="H2" s="438"/>
      <c r="I2" s="438"/>
      <c r="J2" s="439"/>
    </row>
    <row r="3" spans="1:21">
      <c r="A3" s="65"/>
      <c r="B3" s="66"/>
      <c r="C3" s="67"/>
      <c r="D3" s="67"/>
      <c r="E3" s="67"/>
      <c r="F3" s="67"/>
      <c r="G3" s="67"/>
      <c r="H3" s="67"/>
      <c r="I3" s="67"/>
      <c r="J3" s="68"/>
      <c r="K3" s="69"/>
      <c r="L3" s="70"/>
      <c r="M3" s="70"/>
      <c r="N3" s="70"/>
      <c r="O3" s="70"/>
      <c r="P3" s="70"/>
      <c r="Q3" s="70"/>
      <c r="R3" s="70"/>
      <c r="S3" s="70"/>
      <c r="T3" s="71"/>
      <c r="U3" s="71"/>
    </row>
    <row r="4" spans="1:21">
      <c r="A4" s="65"/>
      <c r="B4" s="440" t="s">
        <v>103</v>
      </c>
      <c r="C4" s="441"/>
      <c r="D4" s="441"/>
      <c r="E4" s="441"/>
      <c r="F4" s="441"/>
      <c r="G4" s="441"/>
      <c r="H4" s="441"/>
      <c r="I4" s="441"/>
      <c r="J4" s="442"/>
      <c r="K4" s="69"/>
      <c r="L4" s="70"/>
      <c r="M4" s="70"/>
      <c r="N4" s="70"/>
      <c r="O4" s="70"/>
      <c r="P4" s="70"/>
      <c r="Q4" s="70"/>
      <c r="R4" s="70"/>
      <c r="S4" s="70"/>
      <c r="T4" s="71"/>
      <c r="U4" s="71"/>
    </row>
    <row r="5" spans="1:21">
      <c r="A5" s="65"/>
      <c r="B5" s="443"/>
      <c r="C5" s="444"/>
      <c r="D5" s="444"/>
      <c r="E5" s="444"/>
      <c r="F5" s="444"/>
      <c r="G5" s="444"/>
      <c r="H5" s="444"/>
      <c r="I5" s="444"/>
      <c r="J5" s="445"/>
      <c r="K5" s="69"/>
      <c r="L5" s="70"/>
      <c r="M5" s="70"/>
      <c r="N5" s="70"/>
      <c r="O5" s="70"/>
      <c r="P5" s="70"/>
      <c r="Q5" s="70"/>
      <c r="R5" s="70"/>
      <c r="S5" s="70"/>
      <c r="T5" s="71"/>
      <c r="U5" s="71"/>
    </row>
    <row r="6" spans="1:21">
      <c r="A6" s="65"/>
      <c r="B6" s="72" t="s">
        <v>104</v>
      </c>
      <c r="C6" s="73"/>
      <c r="D6" s="73"/>
      <c r="E6" s="73"/>
      <c r="F6" s="73"/>
      <c r="G6" s="73"/>
      <c r="H6" s="73"/>
      <c r="I6" s="73"/>
      <c r="J6" s="74"/>
      <c r="K6" s="69"/>
      <c r="L6" s="70"/>
      <c r="M6" s="70"/>
      <c r="N6" s="70"/>
      <c r="O6" s="70"/>
      <c r="P6" s="70"/>
      <c r="Q6" s="70"/>
      <c r="R6" s="70"/>
      <c r="S6" s="70"/>
      <c r="T6" s="71"/>
      <c r="U6" s="71"/>
    </row>
    <row r="7" spans="1:21">
      <c r="A7" s="65"/>
      <c r="B7" s="75" t="s">
        <v>105</v>
      </c>
      <c r="C7" s="76"/>
      <c r="D7" s="76"/>
      <c r="E7" s="76"/>
      <c r="F7" s="76"/>
      <c r="G7" s="76"/>
      <c r="H7" s="76"/>
      <c r="I7" s="76"/>
      <c r="J7" s="77"/>
      <c r="K7" s="69"/>
      <c r="L7" s="70"/>
      <c r="M7" s="70"/>
      <c r="N7" s="70"/>
      <c r="O7" s="70"/>
      <c r="P7" s="70"/>
      <c r="Q7" s="70"/>
      <c r="R7" s="70"/>
      <c r="S7" s="70"/>
      <c r="T7" s="71"/>
      <c r="U7" s="71"/>
    </row>
    <row r="8" spans="1:21">
      <c r="A8" s="65"/>
      <c r="B8" s="78" t="s">
        <v>106</v>
      </c>
      <c r="C8" s="79"/>
      <c r="D8" s="79"/>
      <c r="E8" s="79"/>
      <c r="F8" s="79"/>
      <c r="G8" s="79"/>
      <c r="H8" s="79"/>
      <c r="I8" s="79"/>
      <c r="J8" s="80"/>
      <c r="K8" s="69"/>
      <c r="L8" s="70"/>
      <c r="M8" s="70"/>
      <c r="N8" s="70"/>
      <c r="O8" s="70"/>
      <c r="P8" s="70"/>
      <c r="Q8" s="70"/>
      <c r="R8" s="70"/>
      <c r="S8" s="70"/>
      <c r="T8" s="71"/>
      <c r="U8" s="71"/>
    </row>
    <row r="9" spans="1:21">
      <c r="A9" s="65"/>
      <c r="B9" s="75" t="s">
        <v>107</v>
      </c>
      <c r="C9" s="76"/>
      <c r="D9" s="76"/>
      <c r="E9" s="76"/>
      <c r="F9" s="81"/>
      <c r="G9" s="81"/>
      <c r="H9" s="81"/>
      <c r="I9" s="81"/>
      <c r="J9" s="77"/>
      <c r="K9" s="69"/>
      <c r="L9" s="70"/>
      <c r="M9" s="70"/>
      <c r="N9" s="70"/>
      <c r="O9" s="70"/>
      <c r="P9" s="70"/>
      <c r="Q9" s="70"/>
      <c r="R9" s="70"/>
      <c r="S9" s="70"/>
      <c r="T9" s="71"/>
      <c r="U9" s="71"/>
    </row>
    <row r="10" spans="1:21">
      <c r="A10" s="65"/>
      <c r="B10" s="446" t="s">
        <v>466</v>
      </c>
      <c r="C10" s="447"/>
      <c r="D10" s="447"/>
      <c r="E10" s="447"/>
      <c r="F10" s="447"/>
      <c r="G10" s="447"/>
      <c r="H10" s="447"/>
      <c r="I10" s="447"/>
      <c r="J10" s="448"/>
      <c r="K10" s="69"/>
      <c r="L10" s="70"/>
      <c r="M10" s="70"/>
      <c r="N10" s="70"/>
      <c r="O10" s="70"/>
      <c r="P10" s="70"/>
      <c r="Q10" s="70"/>
      <c r="R10" s="70"/>
      <c r="S10" s="70"/>
      <c r="T10" s="71"/>
      <c r="U10" s="71"/>
    </row>
    <row r="11" spans="1:21">
      <c r="A11" s="65"/>
      <c r="B11" s="82" t="s">
        <v>108</v>
      </c>
      <c r="C11" s="81"/>
      <c r="D11" s="81"/>
      <c r="E11" s="81"/>
      <c r="F11" s="76"/>
      <c r="G11" s="76"/>
      <c r="H11" s="76"/>
      <c r="I11" s="76"/>
      <c r="J11" s="77"/>
      <c r="K11" s="69"/>
      <c r="L11" s="70"/>
      <c r="M11" s="70"/>
      <c r="N11" s="70"/>
      <c r="O11" s="70"/>
      <c r="P11" s="70"/>
      <c r="Q11" s="70"/>
      <c r="R11" s="70"/>
      <c r="S11" s="70"/>
      <c r="T11" s="71"/>
      <c r="U11" s="71"/>
    </row>
    <row r="12" spans="1:21">
      <c r="A12" s="65"/>
      <c r="B12" s="78"/>
      <c r="C12" s="83"/>
      <c r="D12" s="83"/>
      <c r="E12" s="83"/>
      <c r="F12" s="83"/>
      <c r="G12" s="83"/>
      <c r="H12" s="83"/>
      <c r="I12" s="83"/>
      <c r="J12" s="84"/>
      <c r="K12" s="69"/>
      <c r="L12" s="70"/>
      <c r="M12" s="70"/>
      <c r="N12" s="70"/>
      <c r="O12" s="70"/>
      <c r="P12" s="70"/>
      <c r="Q12" s="70"/>
      <c r="R12" s="70"/>
      <c r="S12" s="70"/>
      <c r="T12" s="71"/>
      <c r="U12" s="71"/>
    </row>
    <row r="13" spans="1:21">
      <c r="A13" s="65"/>
      <c r="B13" s="75" t="s">
        <v>109</v>
      </c>
      <c r="C13" s="85"/>
      <c r="D13" s="85"/>
      <c r="E13" s="85"/>
      <c r="F13" s="85"/>
      <c r="G13" s="85"/>
      <c r="H13" s="85"/>
      <c r="I13" s="85"/>
      <c r="J13" s="86" t="s">
        <v>110</v>
      </c>
      <c r="K13" s="69"/>
      <c r="L13" s="70"/>
      <c r="M13" s="70"/>
      <c r="N13" s="70"/>
      <c r="O13" s="70"/>
      <c r="P13" s="70"/>
      <c r="Q13" s="70"/>
      <c r="R13" s="70"/>
      <c r="S13" s="70"/>
      <c r="T13" s="71"/>
      <c r="U13" s="71"/>
    </row>
    <row r="14" spans="1:21">
      <c r="A14" s="65"/>
      <c r="B14" s="78" t="s">
        <v>111</v>
      </c>
      <c r="C14" s="79"/>
      <c r="D14" s="79"/>
      <c r="E14" s="79"/>
      <c r="F14" s="79"/>
      <c r="G14" s="79"/>
      <c r="H14" s="79"/>
      <c r="I14" s="79"/>
      <c r="J14" s="80" t="str">
        <f>[11]PLANILHA!N11</f>
        <v>MG</v>
      </c>
      <c r="K14" s="69"/>
      <c r="L14" s="70"/>
      <c r="M14" s="70"/>
      <c r="N14" s="70"/>
      <c r="O14" s="70"/>
      <c r="P14" s="70"/>
      <c r="Q14" s="70"/>
      <c r="R14" s="70"/>
      <c r="S14" s="70"/>
      <c r="T14" s="71"/>
      <c r="U14" s="71"/>
    </row>
    <row r="15" spans="1:21">
      <c r="A15" s="65"/>
      <c r="B15" s="87" t="s">
        <v>112</v>
      </c>
      <c r="C15" s="85"/>
      <c r="D15" s="85"/>
      <c r="E15" s="85"/>
      <c r="F15" s="85"/>
      <c r="G15" s="85"/>
      <c r="H15" s="85"/>
      <c r="I15" s="85"/>
      <c r="J15" s="86"/>
      <c r="K15" s="69"/>
      <c r="L15" s="70"/>
      <c r="M15" s="70"/>
      <c r="N15" s="70"/>
      <c r="O15" s="70"/>
      <c r="P15" s="70"/>
      <c r="Q15" s="70"/>
      <c r="R15" s="70"/>
      <c r="S15" s="70"/>
      <c r="T15" s="71"/>
      <c r="U15" s="71"/>
    </row>
    <row r="16" spans="1:21">
      <c r="A16" s="65"/>
      <c r="B16" s="78"/>
      <c r="C16" s="79"/>
      <c r="D16" s="79"/>
      <c r="E16" s="79"/>
      <c r="F16" s="79"/>
      <c r="G16" s="79"/>
      <c r="H16" s="79"/>
      <c r="I16" s="79"/>
      <c r="J16" s="80"/>
      <c r="K16" s="69"/>
      <c r="L16" s="70"/>
      <c r="M16" s="70"/>
      <c r="N16" s="70"/>
      <c r="O16" s="70"/>
      <c r="P16" s="70"/>
      <c r="Q16" s="70"/>
      <c r="R16" s="70"/>
      <c r="S16" s="70"/>
      <c r="T16" s="71"/>
      <c r="U16" s="71"/>
    </row>
    <row r="17" spans="1:21">
      <c r="A17" s="65"/>
      <c r="B17" s="65"/>
      <c r="C17" s="85"/>
      <c r="D17" s="85"/>
      <c r="E17" s="85"/>
      <c r="F17" s="85"/>
      <c r="G17" s="85"/>
      <c r="H17" s="85"/>
      <c r="I17" s="85"/>
      <c r="J17" s="86"/>
      <c r="K17" s="69"/>
      <c r="L17" s="70"/>
      <c r="M17" s="70"/>
      <c r="N17" s="70"/>
      <c r="O17" s="70"/>
      <c r="P17" s="70"/>
      <c r="Q17" s="70"/>
      <c r="R17" s="70"/>
      <c r="S17" s="70"/>
      <c r="T17" s="71"/>
      <c r="U17" s="71"/>
    </row>
    <row r="18" spans="1:21" ht="12.75" customHeight="1">
      <c r="A18" s="65"/>
      <c r="B18" s="449" t="s">
        <v>113</v>
      </c>
      <c r="C18" s="450"/>
      <c r="D18" s="450"/>
      <c r="E18" s="450"/>
      <c r="F18" s="450"/>
      <c r="G18" s="450"/>
      <c r="H18" s="450"/>
      <c r="I18" s="450"/>
      <c r="J18" s="451"/>
      <c r="K18" s="69"/>
      <c r="L18" s="70"/>
      <c r="M18" s="70"/>
      <c r="N18" s="70"/>
      <c r="O18" s="70"/>
      <c r="P18" s="70"/>
      <c r="Q18" s="70"/>
      <c r="R18" s="70"/>
      <c r="S18" s="70"/>
      <c r="T18" s="71"/>
      <c r="U18" s="71"/>
    </row>
    <row r="19" spans="1:21">
      <c r="A19" s="65"/>
      <c r="B19" s="88" t="s">
        <v>114</v>
      </c>
      <c r="C19" s="425" t="s">
        <v>115</v>
      </c>
      <c r="D19" s="426"/>
      <c r="E19" s="426"/>
      <c r="F19" s="426"/>
      <c r="G19" s="426"/>
      <c r="H19" s="427"/>
      <c r="I19" s="431" t="s">
        <v>116</v>
      </c>
      <c r="J19" s="432"/>
      <c r="K19" s="69"/>
      <c r="L19" s="70"/>
      <c r="M19" s="70"/>
      <c r="N19" s="70"/>
      <c r="O19" s="70"/>
      <c r="P19" s="70"/>
      <c r="Q19" s="70"/>
      <c r="R19" s="70"/>
      <c r="S19" s="70"/>
      <c r="T19" s="71"/>
      <c r="U19" s="71"/>
    </row>
    <row r="20" spans="1:21">
      <c r="A20" s="65"/>
      <c r="B20" s="89"/>
      <c r="C20" s="428"/>
      <c r="D20" s="429"/>
      <c r="E20" s="429"/>
      <c r="F20" s="429"/>
      <c r="G20" s="429"/>
      <c r="H20" s="430"/>
      <c r="I20" s="433"/>
      <c r="J20" s="434"/>
      <c r="K20" s="69"/>
      <c r="L20" s="70"/>
      <c r="M20" s="70"/>
      <c r="N20" s="70"/>
      <c r="O20" s="70"/>
      <c r="P20" s="90"/>
      <c r="Q20" s="70"/>
      <c r="R20" s="70"/>
      <c r="S20" s="70"/>
      <c r="T20" s="71"/>
      <c r="U20" s="71"/>
    </row>
    <row r="21" spans="1:21">
      <c r="A21" s="65"/>
      <c r="B21" s="91" t="s">
        <v>117</v>
      </c>
      <c r="C21" s="92" t="s">
        <v>118</v>
      </c>
      <c r="D21" s="435">
        <v>3.7999999999999999E-2</v>
      </c>
      <c r="E21" s="435"/>
      <c r="F21" s="93" t="s">
        <v>119</v>
      </c>
      <c r="G21" s="435">
        <v>4.6699999999999998E-2</v>
      </c>
      <c r="H21" s="436"/>
      <c r="I21" s="94" t="s">
        <v>117</v>
      </c>
      <c r="J21" s="95">
        <v>3.95E-2</v>
      </c>
      <c r="K21" s="69"/>
      <c r="L21" s="70"/>
      <c r="M21" s="70"/>
      <c r="N21" s="70"/>
      <c r="O21" s="70"/>
      <c r="P21" s="90">
        <v>4.2000000000000003E-2</v>
      </c>
      <c r="Q21" s="90">
        <v>3.7999999999999999E-2</v>
      </c>
      <c r="R21" s="70"/>
      <c r="S21" s="70"/>
      <c r="T21" s="71"/>
      <c r="U21" s="71"/>
    </row>
    <row r="22" spans="1:21">
      <c r="A22" s="65"/>
      <c r="B22" s="96" t="s">
        <v>120</v>
      </c>
      <c r="C22" s="97" t="s">
        <v>118</v>
      </c>
      <c r="D22" s="418">
        <v>3.2000000000000002E-3</v>
      </c>
      <c r="E22" s="418"/>
      <c r="F22" s="98" t="s">
        <v>119</v>
      </c>
      <c r="G22" s="418">
        <v>7.4000000000000003E-3</v>
      </c>
      <c r="H22" s="419"/>
      <c r="I22" s="99" t="s">
        <v>120</v>
      </c>
      <c r="J22" s="95">
        <v>4.1000000000000003E-3</v>
      </c>
      <c r="K22" s="69"/>
      <c r="L22" s="70"/>
      <c r="M22" s="70"/>
      <c r="N22" s="70"/>
      <c r="O22" s="70"/>
      <c r="P22" s="90">
        <v>3.8E-3</v>
      </c>
      <c r="Q22" s="90">
        <v>3.8E-3</v>
      </c>
      <c r="R22" s="70"/>
      <c r="S22" s="70"/>
      <c r="T22" s="71"/>
      <c r="U22" s="71"/>
    </row>
    <row r="23" spans="1:21">
      <c r="A23" s="65"/>
      <c r="B23" s="96" t="s">
        <v>121</v>
      </c>
      <c r="C23" s="97" t="s">
        <v>118</v>
      </c>
      <c r="D23" s="418">
        <v>5.0000000000000001E-3</v>
      </c>
      <c r="E23" s="418"/>
      <c r="F23" s="98" t="s">
        <v>119</v>
      </c>
      <c r="G23" s="418">
        <v>9.7000000000000003E-3</v>
      </c>
      <c r="H23" s="419"/>
      <c r="I23" s="99" t="s">
        <v>121</v>
      </c>
      <c r="J23" s="95">
        <v>5.1000000000000004E-3</v>
      </c>
      <c r="K23" s="69"/>
      <c r="L23" s="70"/>
      <c r="M23" s="70"/>
      <c r="N23" s="70"/>
      <c r="O23" s="70"/>
      <c r="P23" s="90">
        <v>5.4000000000000003E-3</v>
      </c>
      <c r="Q23" s="90">
        <v>5.4000000000000003E-3</v>
      </c>
      <c r="R23" s="70"/>
      <c r="S23" s="70"/>
      <c r="T23" s="71"/>
      <c r="U23" s="71"/>
    </row>
    <row r="24" spans="1:21">
      <c r="A24" s="65"/>
      <c r="B24" s="96" t="s">
        <v>122</v>
      </c>
      <c r="C24" s="97" t="s">
        <v>118</v>
      </c>
      <c r="D24" s="418">
        <v>1.0200000000000001E-2</v>
      </c>
      <c r="E24" s="418"/>
      <c r="F24" s="98" t="s">
        <v>119</v>
      </c>
      <c r="G24" s="418">
        <v>1.21E-2</v>
      </c>
      <c r="H24" s="419"/>
      <c r="I24" s="99" t="s">
        <v>122</v>
      </c>
      <c r="J24" s="95">
        <v>1.0800000000000001E-2</v>
      </c>
      <c r="K24" s="69"/>
      <c r="L24" s="70"/>
      <c r="M24" s="70"/>
      <c r="N24" s="70"/>
      <c r="O24" s="70"/>
      <c r="P24" s="90">
        <v>1.0800000000000001E-2</v>
      </c>
      <c r="Q24" s="90">
        <v>1.0500000000000001E-2</v>
      </c>
      <c r="R24" s="70"/>
      <c r="S24" s="70"/>
      <c r="T24" s="71"/>
      <c r="U24" s="71"/>
    </row>
    <row r="25" spans="1:21">
      <c r="A25" s="65"/>
      <c r="B25" s="96" t="s">
        <v>123</v>
      </c>
      <c r="C25" s="97" t="s">
        <v>118</v>
      </c>
      <c r="D25" s="418">
        <v>6.6400000000000001E-2</v>
      </c>
      <c r="E25" s="418"/>
      <c r="F25" s="98" t="s">
        <v>119</v>
      </c>
      <c r="G25" s="418">
        <v>8.6900000000000005E-2</v>
      </c>
      <c r="H25" s="419"/>
      <c r="I25" s="99" t="s">
        <v>123</v>
      </c>
      <c r="J25" s="95">
        <v>6.6500000000000004E-2</v>
      </c>
      <c r="K25" s="69"/>
      <c r="L25" s="70"/>
      <c r="M25" s="70"/>
      <c r="N25" s="70"/>
      <c r="O25" s="70"/>
      <c r="P25" s="90">
        <v>6.8000000000000005E-2</v>
      </c>
      <c r="Q25" s="90">
        <v>6.6400000000000001E-2</v>
      </c>
      <c r="R25" s="70"/>
      <c r="S25" s="70"/>
      <c r="T25" s="71"/>
      <c r="U25" s="71"/>
    </row>
    <row r="26" spans="1:21">
      <c r="A26" s="65"/>
      <c r="B26" s="100" t="s">
        <v>124</v>
      </c>
      <c r="C26" s="97" t="s">
        <v>118</v>
      </c>
      <c r="D26" s="418">
        <v>5.6500000000000002E-2</v>
      </c>
      <c r="E26" s="418"/>
      <c r="F26" s="98" t="s">
        <v>119</v>
      </c>
      <c r="G26" s="418">
        <v>8.6499999999999994E-2</v>
      </c>
      <c r="H26" s="419"/>
      <c r="I26" s="101" t="s">
        <v>125</v>
      </c>
      <c r="J26" s="95">
        <v>8.6499999999999994E-2</v>
      </c>
      <c r="K26" s="69"/>
      <c r="L26" s="70"/>
      <c r="M26" s="70"/>
      <c r="N26" s="70"/>
      <c r="O26" s="70"/>
      <c r="P26" s="90">
        <v>8.6499999999999994E-2</v>
      </c>
      <c r="Q26" s="90">
        <v>5.6500000000000002E-2</v>
      </c>
      <c r="R26" s="70"/>
      <c r="T26" s="71"/>
      <c r="U26" s="71"/>
    </row>
    <row r="27" spans="1:21">
      <c r="A27" s="65"/>
      <c r="B27" s="102" t="s">
        <v>126</v>
      </c>
      <c r="C27" s="103"/>
      <c r="D27" s="420">
        <v>0</v>
      </c>
      <c r="E27" s="420"/>
      <c r="F27" s="104" t="s">
        <v>127</v>
      </c>
      <c r="G27" s="420">
        <v>4.4999999999999998E-2</v>
      </c>
      <c r="H27" s="421"/>
      <c r="I27" s="105" t="s">
        <v>126</v>
      </c>
      <c r="J27" s="95">
        <v>4.4999999999999998E-2</v>
      </c>
      <c r="K27" s="69"/>
      <c r="L27" s="70">
        <f>IF(OR(J27=0,J27=0.045),0,1)</f>
        <v>0</v>
      </c>
      <c r="M27" s="70"/>
      <c r="N27" s="70"/>
      <c r="O27" s="70"/>
      <c r="P27" s="90">
        <v>4.4999999999999998E-2</v>
      </c>
      <c r="Q27" s="90">
        <v>0</v>
      </c>
      <c r="R27" s="70"/>
      <c r="S27" s="70"/>
      <c r="T27" s="71"/>
      <c r="U27" s="71"/>
    </row>
    <row r="28" spans="1:21">
      <c r="A28" s="65"/>
      <c r="B28" s="422" t="s">
        <v>128</v>
      </c>
      <c r="C28" s="423"/>
      <c r="D28" s="423"/>
      <c r="E28" s="423"/>
      <c r="F28" s="423"/>
      <c r="G28" s="423"/>
      <c r="H28" s="423"/>
      <c r="I28" s="423"/>
      <c r="J28" s="424"/>
      <c r="K28" s="69"/>
      <c r="L28" s="70"/>
      <c r="M28" s="70"/>
      <c r="N28" s="70"/>
      <c r="O28" s="70"/>
      <c r="P28" s="70"/>
      <c r="Q28" s="70"/>
      <c r="R28" s="70"/>
      <c r="S28" s="70"/>
      <c r="T28" s="71"/>
      <c r="U28" s="71"/>
    </row>
    <row r="29" spans="1:21">
      <c r="A29" s="65"/>
      <c r="B29" s="91" t="s">
        <v>117</v>
      </c>
      <c r="C29" s="409" t="str">
        <f>IF(J21&gt;G21,"Incidência maior que a permitida",IF(J21&lt;D21,"Incidência menor que a permitida","ok"))</f>
        <v>ok</v>
      </c>
      <c r="D29" s="410"/>
      <c r="E29" s="410"/>
      <c r="F29" s="410"/>
      <c r="G29" s="410"/>
      <c r="H29" s="410"/>
      <c r="I29" s="410"/>
      <c r="J29" s="411"/>
      <c r="K29" s="69"/>
      <c r="L29" s="70"/>
      <c r="M29" s="70"/>
      <c r="N29" s="70"/>
      <c r="O29" s="70"/>
      <c r="P29" s="70"/>
      <c r="Q29" s="70"/>
      <c r="R29" s="70"/>
      <c r="S29" s="70"/>
      <c r="T29" s="71"/>
      <c r="U29" s="71"/>
    </row>
    <row r="30" spans="1:21">
      <c r="A30" s="65"/>
      <c r="B30" s="96" t="s">
        <v>120</v>
      </c>
      <c r="C30" s="397" t="str">
        <f>IF(J22&gt;G22,"Incidência maior que a permitida",IF(J22&lt;0,"Incidência menor que a permitida","ok"))</f>
        <v>ok</v>
      </c>
      <c r="D30" s="398"/>
      <c r="E30" s="398"/>
      <c r="F30" s="398"/>
      <c r="G30" s="398"/>
      <c r="H30" s="398"/>
      <c r="I30" s="398"/>
      <c r="J30" s="399"/>
      <c r="K30" s="69"/>
      <c r="L30" s="70" t="s">
        <v>129</v>
      </c>
      <c r="M30" s="70" t="s">
        <v>130</v>
      </c>
      <c r="N30" s="70"/>
      <c r="O30" s="70"/>
      <c r="P30" s="70"/>
      <c r="Q30" s="70"/>
      <c r="R30" s="70"/>
      <c r="S30" s="70"/>
      <c r="T30" s="71"/>
      <c r="U30" s="71"/>
    </row>
    <row r="31" spans="1:21">
      <c r="A31" s="65"/>
      <c r="B31" s="96" t="s">
        <v>121</v>
      </c>
      <c r="C31" s="397" t="str">
        <f>IF(J23&gt;G23,"Incidência maior que a permitida",IF(J23&lt;0,"Incidência menor que a permitida","ok"))</f>
        <v>ok</v>
      </c>
      <c r="D31" s="398"/>
      <c r="E31" s="398"/>
      <c r="F31" s="398"/>
      <c r="G31" s="398"/>
      <c r="H31" s="398"/>
      <c r="I31" s="398"/>
      <c r="J31" s="399"/>
      <c r="K31" s="69"/>
      <c r="L31" s="70">
        <v>0.25600000000000001</v>
      </c>
      <c r="M31" s="70">
        <v>0.30659999999999998</v>
      </c>
      <c r="N31" s="70"/>
      <c r="O31" s="70"/>
      <c r="P31" s="70"/>
      <c r="Q31" s="70"/>
      <c r="R31" s="70"/>
      <c r="S31" s="70"/>
      <c r="T31" s="71"/>
      <c r="U31" s="71"/>
    </row>
    <row r="32" spans="1:21">
      <c r="A32" s="65"/>
      <c r="B32" s="96" t="s">
        <v>122</v>
      </c>
      <c r="C32" s="397" t="str">
        <f>IF(J24&gt;G24,"Incidência maior que a permitida",IF(J24&lt;D24,"Incidência menor que a permitida","ok"))</f>
        <v>ok</v>
      </c>
      <c r="D32" s="398"/>
      <c r="E32" s="398"/>
      <c r="F32" s="398"/>
      <c r="G32" s="398"/>
      <c r="H32" s="398"/>
      <c r="I32" s="398"/>
      <c r="J32" s="399"/>
      <c r="K32" s="69"/>
      <c r="L32" s="70">
        <v>0.19600000000000001</v>
      </c>
      <c r="M32" s="70">
        <v>0.24229999999999999</v>
      </c>
      <c r="N32" s="70"/>
      <c r="O32" s="70"/>
      <c r="P32" s="70"/>
      <c r="Q32" s="70"/>
      <c r="R32" s="70"/>
      <c r="S32" s="70"/>
      <c r="T32" s="71"/>
      <c r="U32" s="71"/>
    </row>
    <row r="33" spans="1:21">
      <c r="A33" s="65"/>
      <c r="B33" s="96" t="s">
        <v>123</v>
      </c>
      <c r="C33" s="397" t="str">
        <f>IF(J25&gt;G25,"Incidência maior que a permitida",IF(J25&lt;D25,"Incidência menor que a permitida","ok"))</f>
        <v>ok</v>
      </c>
      <c r="D33" s="398"/>
      <c r="E33" s="398"/>
      <c r="F33" s="398"/>
      <c r="G33" s="398"/>
      <c r="H33" s="398"/>
      <c r="I33" s="398"/>
      <c r="J33" s="399"/>
      <c r="K33" s="69"/>
      <c r="L33" s="70"/>
      <c r="M33" s="70"/>
      <c r="N33" s="70"/>
      <c r="O33" s="70"/>
      <c r="P33" s="70"/>
      <c r="Q33" s="70"/>
      <c r="R33" s="70"/>
      <c r="S33" s="70"/>
      <c r="T33" s="71"/>
      <c r="U33" s="71"/>
    </row>
    <row r="34" spans="1:21">
      <c r="A34" s="65"/>
      <c r="B34" s="100" t="s">
        <v>124</v>
      </c>
      <c r="C34" s="400" t="str">
        <f>IF(J26&gt;G26,"Incidência maior que a permitida",IF(J26&lt;D26,"Incidência menor que a permitida","ok"))</f>
        <v>ok</v>
      </c>
      <c r="D34" s="401"/>
      <c r="E34" s="401"/>
      <c r="F34" s="401"/>
      <c r="G34" s="401"/>
      <c r="H34" s="401"/>
      <c r="I34" s="401"/>
      <c r="J34" s="402"/>
      <c r="K34" s="69"/>
      <c r="L34" s="70"/>
      <c r="M34" s="70"/>
      <c r="N34" s="70"/>
      <c r="O34" s="70"/>
      <c r="P34" s="70"/>
      <c r="Q34" s="70"/>
      <c r="R34" s="70"/>
      <c r="S34" s="70"/>
      <c r="T34" s="71"/>
      <c r="U34" s="71"/>
    </row>
    <row r="35" spans="1:21">
      <c r="A35" s="65"/>
      <c r="B35" s="102" t="s">
        <v>126</v>
      </c>
      <c r="C35" s="400" t="str">
        <f>IF(J27=D27,"ok",IF(J27=G27,"ok","Incidência não permitida"))</f>
        <v>ok</v>
      </c>
      <c r="D35" s="401"/>
      <c r="E35" s="401"/>
      <c r="F35" s="401"/>
      <c r="G35" s="401"/>
      <c r="H35" s="401"/>
      <c r="I35" s="401"/>
      <c r="J35" s="402"/>
      <c r="K35" s="69"/>
      <c r="L35" s="70"/>
      <c r="M35" s="70"/>
      <c r="N35" s="70"/>
      <c r="O35" s="70"/>
      <c r="P35" s="70"/>
      <c r="Q35" s="70"/>
      <c r="R35" s="70"/>
      <c r="S35" s="70"/>
      <c r="T35" s="71"/>
      <c r="U35" s="71"/>
    </row>
    <row r="36" spans="1:21">
      <c r="A36" s="65"/>
      <c r="B36" s="106" t="s">
        <v>131</v>
      </c>
      <c r="C36" s="403" t="s">
        <v>132</v>
      </c>
      <c r="D36" s="404"/>
      <c r="E36" s="404"/>
      <c r="F36" s="404"/>
      <c r="G36" s="404"/>
      <c r="H36" s="404"/>
      <c r="I36" s="405"/>
      <c r="J36" s="107">
        <f>ROUND(((1+J21+J22+J23)*(1+J24)*(1+J25)/(1-(J26+J27))-1),4)</f>
        <v>0.30170000000000002</v>
      </c>
      <c r="K36" s="69"/>
      <c r="L36" s="70"/>
      <c r="M36" s="70"/>
      <c r="N36" s="70"/>
      <c r="O36" s="70"/>
      <c r="P36" s="70"/>
      <c r="Q36" s="70"/>
      <c r="R36" s="70"/>
      <c r="S36" s="70"/>
      <c r="T36" s="71"/>
      <c r="U36" s="71"/>
    </row>
    <row r="37" spans="1:21">
      <c r="A37" s="65"/>
      <c r="B37" s="65"/>
      <c r="C37" s="406" t="str">
        <f>IF(J27=0.045,IF(AND(J36&gt;=L31,J36&lt;=M31),L30,M30),IF(AND(J36&gt;=L32,J36&lt;=M32),L30,M30))</f>
        <v>BDI ADMISSÍVEL</v>
      </c>
      <c r="D37" s="407"/>
      <c r="E37" s="407"/>
      <c r="F37" s="407"/>
      <c r="G37" s="407"/>
      <c r="H37" s="407"/>
      <c r="I37" s="407"/>
      <c r="J37" s="408"/>
      <c r="K37" s="69"/>
      <c r="L37" s="70"/>
      <c r="M37" s="70"/>
      <c r="N37" s="70"/>
      <c r="O37" s="70"/>
      <c r="P37" s="70"/>
      <c r="Q37" s="70"/>
      <c r="R37" s="70"/>
      <c r="S37" s="70"/>
      <c r="T37" s="71"/>
      <c r="U37" s="71"/>
    </row>
    <row r="38" spans="1:21">
      <c r="A38" s="65"/>
      <c r="B38" s="65"/>
      <c r="C38" s="85"/>
      <c r="D38" s="85"/>
      <c r="E38" s="85"/>
      <c r="F38" s="85"/>
      <c r="G38" s="85"/>
      <c r="H38" s="85"/>
      <c r="I38" s="85"/>
      <c r="J38" s="86"/>
      <c r="L38" s="70"/>
      <c r="M38" s="70"/>
      <c r="N38" s="70"/>
      <c r="O38" s="70"/>
      <c r="P38" s="70"/>
      <c r="Q38" s="70"/>
      <c r="R38" s="70"/>
      <c r="S38" s="70"/>
    </row>
    <row r="39" spans="1:21">
      <c r="A39" s="65"/>
      <c r="B39" s="65"/>
      <c r="C39" s="85"/>
      <c r="D39" s="85"/>
      <c r="E39" s="85"/>
      <c r="F39" s="85"/>
      <c r="G39" s="85"/>
      <c r="H39" s="85"/>
      <c r="I39" s="85"/>
      <c r="J39" s="86"/>
      <c r="L39" s="70"/>
      <c r="M39" s="70"/>
      <c r="N39" s="70"/>
      <c r="O39" s="70"/>
      <c r="P39" s="70"/>
      <c r="Q39" s="70"/>
      <c r="R39" s="70"/>
      <c r="S39" s="70"/>
    </row>
    <row r="40" spans="1:21">
      <c r="A40" s="65"/>
      <c r="B40" s="412" t="s">
        <v>133</v>
      </c>
      <c r="C40" s="413"/>
      <c r="D40" s="413"/>
      <c r="E40" s="413"/>
      <c r="F40" s="413"/>
      <c r="G40" s="413"/>
      <c r="H40" s="413"/>
      <c r="I40" s="413"/>
      <c r="J40" s="414"/>
    </row>
    <row r="41" spans="1:21">
      <c r="A41" s="65"/>
      <c r="B41" s="108" t="s">
        <v>134</v>
      </c>
      <c r="C41" s="415">
        <v>0.05</v>
      </c>
      <c r="D41" s="416"/>
      <c r="E41" s="416"/>
      <c r="F41" s="416"/>
      <c r="G41" s="416"/>
      <c r="H41" s="416"/>
      <c r="I41" s="416"/>
      <c r="J41" s="417"/>
    </row>
    <row r="42" spans="1:21" ht="13.5" thickBot="1">
      <c r="A42" s="65"/>
      <c r="B42" s="109" t="s">
        <v>135</v>
      </c>
      <c r="C42" s="391">
        <v>3.6499999999999998E-2</v>
      </c>
      <c r="D42" s="392"/>
      <c r="E42" s="392"/>
      <c r="F42" s="392"/>
      <c r="G42" s="392"/>
      <c r="H42" s="392"/>
      <c r="I42" s="392"/>
      <c r="J42" s="393"/>
    </row>
    <row r="43" spans="1:21">
      <c r="A43" s="65"/>
      <c r="B43" s="65"/>
      <c r="C43" s="85"/>
      <c r="D43" s="85"/>
      <c r="E43" s="85"/>
      <c r="F43" s="85"/>
      <c r="G43" s="85"/>
      <c r="H43" s="85"/>
      <c r="I43" s="85"/>
      <c r="J43" s="86"/>
    </row>
    <row r="44" spans="1:21" ht="13.5" thickBot="1">
      <c r="A44" s="65"/>
      <c r="B44" s="65"/>
      <c r="C44" s="85"/>
      <c r="D44" s="85"/>
      <c r="E44" s="85"/>
      <c r="F44" s="85"/>
      <c r="G44" s="85"/>
      <c r="H44" s="85"/>
      <c r="I44" s="85"/>
      <c r="J44" s="86"/>
    </row>
    <row r="45" spans="1:21" ht="33.75" customHeight="1" thickBot="1">
      <c r="A45" s="110"/>
      <c r="B45" s="394" t="s">
        <v>136</v>
      </c>
      <c r="C45" s="395"/>
      <c r="D45" s="395"/>
      <c r="E45" s="395"/>
      <c r="F45" s="395"/>
      <c r="G45" s="395"/>
      <c r="H45" s="395"/>
      <c r="I45" s="395"/>
      <c r="J45" s="396"/>
    </row>
  </sheetData>
  <mergeCells count="34">
    <mergeCell ref="C19:H20"/>
    <mergeCell ref="I19:J20"/>
    <mergeCell ref="D21:E21"/>
    <mergeCell ref="G21:H21"/>
    <mergeCell ref="B2:J2"/>
    <mergeCell ref="B4:J5"/>
    <mergeCell ref="B10:J10"/>
    <mergeCell ref="B18:J18"/>
    <mergeCell ref="G26:H26"/>
    <mergeCell ref="D27:E27"/>
    <mergeCell ref="G27:H27"/>
    <mergeCell ref="B28:J28"/>
    <mergeCell ref="D22:E22"/>
    <mergeCell ref="G22:H22"/>
    <mergeCell ref="D23:E23"/>
    <mergeCell ref="G23:H23"/>
    <mergeCell ref="C29:J29"/>
    <mergeCell ref="C30:J30"/>
    <mergeCell ref="B40:J40"/>
    <mergeCell ref="C41:J41"/>
    <mergeCell ref="C31:J31"/>
    <mergeCell ref="D24:E24"/>
    <mergeCell ref="G24:H24"/>
    <mergeCell ref="D25:E25"/>
    <mergeCell ref="G25:H25"/>
    <mergeCell ref="D26:E26"/>
    <mergeCell ref="C42:J42"/>
    <mergeCell ref="B45:J45"/>
    <mergeCell ref="C32:J32"/>
    <mergeCell ref="C33:J33"/>
    <mergeCell ref="C34:J34"/>
    <mergeCell ref="C35:J35"/>
    <mergeCell ref="C36:I36"/>
    <mergeCell ref="C37:J37"/>
  </mergeCells>
  <phoneticPr fontId="0" type="noConversion"/>
  <conditionalFormatting sqref="J21:J26">
    <cfRule type="cellIs" dxfId="4" priority="5" stopIfTrue="1" operator="notBetween">
      <formula>D21</formula>
      <formula>G21</formula>
    </cfRule>
  </conditionalFormatting>
  <conditionalFormatting sqref="C29:C35">
    <cfRule type="cellIs" dxfId="3" priority="4" stopIfTrue="1" operator="notEqual">
      <formula>"ok"</formula>
    </cfRule>
  </conditionalFormatting>
  <conditionalFormatting sqref="C37:J37">
    <cfRule type="cellIs" dxfId="2" priority="2" stopIfTrue="1" operator="equal">
      <formula>$L$30</formula>
    </cfRule>
    <cfRule type="cellIs" dxfId="1" priority="3" stopIfTrue="1" operator="notEqual">
      <formula>$L$30</formula>
    </cfRule>
  </conditionalFormatting>
  <conditionalFormatting sqref="J27">
    <cfRule type="expression" dxfId="0" priority="1" stopIfTrue="1">
      <formula>$L$27&lt;&gt;0</formula>
    </cfRule>
  </conditionalFormatting>
  <dataValidations count="2">
    <dataValidation allowBlank="1" showInputMessage="1" showErrorMessage="1" promptTitle="Fórnula TCU Acórdão 2622/2013" prompt="Rodovias, ferrovias, obras urbanas" sqref="C36:I36"/>
    <dataValidation allowBlank="1" showInputMessage="1" showErrorMessage="1" promptTitle="Encargos sociais" prompt="Para encargos sociais desonerados usar 4,5%." sqref="J27 P27:R27"/>
  </dataValidations>
  <printOptions horizontalCentered="1"/>
  <pageMargins left="0.98425196850393704" right="0.78740157480314965" top="0.98425196850393704" bottom="0.98425196850393704" header="0.51181102362204722" footer="0.51181102362204722"/>
  <pageSetup paperSize="9" scale="90" orientation="portrait" horizontalDpi="4294967295" verticalDpi="4294967295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ORÇAMENTARIA GERAL. </vt:lpstr>
      <vt:lpstr>COMPOSIÇÃO 1</vt:lpstr>
      <vt:lpstr>COMPOSIÇÃO 2</vt:lpstr>
      <vt:lpstr>CRONOGRAMA</vt:lpstr>
      <vt:lpstr>BDI TCU 2622 -URBANAS</vt:lpstr>
      <vt:lpstr>'BDI TCU 2622 -URBANAS'!Print_Area</vt:lpstr>
      <vt:lpstr>'COMPOSIÇÃO 2'!Print_Area</vt:lpstr>
      <vt:lpstr>'ORÇAMENTARIA GERAL. '!Print_Area</vt:lpstr>
      <vt:lpstr>'COMPOSIÇÃO 2'!Print_Titles</vt:lpstr>
      <vt:lpstr>'ORÇAMENTARIA GERAL. 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Grace Lima do Amaral</dc:creator>
  <cp:lastModifiedBy>danielebatista</cp:lastModifiedBy>
  <cp:lastPrinted>2019-01-11T16:44:08Z</cp:lastPrinted>
  <dcterms:created xsi:type="dcterms:W3CDTF">2019-01-10T14:12:00Z</dcterms:created>
  <dcterms:modified xsi:type="dcterms:W3CDTF">2019-01-23T13:03:03Z</dcterms:modified>
</cp:coreProperties>
</file>