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28695" windowHeight="12030"/>
  </bookViews>
  <sheets>
    <sheet name="PLANILHA ORÇAMENTARIA SETOP" sheetId="1" r:id="rId1"/>
  </sheets>
  <externalReferences>
    <externalReference r:id="rId2"/>
    <externalReference r:id="rId3"/>
    <externalReference r:id="rId4"/>
    <externalReference r:id="rId5"/>
    <externalReference r:id="rId6"/>
    <externalReference r:id="rId7"/>
  </externalReferences>
  <definedNames>
    <definedName name="__xlfn_AVERAGEIF">NA()</definedName>
    <definedName name="__xlfn_SINGLE">NA()</definedName>
    <definedName name="_xlnm.Print_Area" localSheetId="0">'PLANILHA ORÇAMENTARIA SETOP'!$A$1:$H$47</definedName>
    <definedName name="Aut_original" localSheetId="0">[1]PROJETO!#REF!</definedName>
    <definedName name="Aut_original">[1]PROJETO!#REF!</definedName>
    <definedName name="Aut_resumo" localSheetId="0">[2]RESUMO_AUT1!#REF!</definedName>
    <definedName name="Aut_resumo">[2]RESUMO_AUT1!#REF!</definedName>
    <definedName name="CONS" localSheetId="0">#REF!</definedName>
    <definedName name="CONS">#REF!</definedName>
    <definedName name="CONSUMO" localSheetId="0">[4]QuQuant!#REF!</definedName>
    <definedName name="CONSUMO">[4]QuQuant!#REF!</definedName>
    <definedName name="Descricao" localSheetId="0">#REF!</definedName>
    <definedName name="Descricao">#REF!</definedName>
    <definedName name="DIMPAV" localSheetId="0">#REF!</definedName>
    <definedName name="DIMPAV">#REF!</definedName>
    <definedName name="Excel_BuiltIn_Database">#REF!</definedName>
    <definedName name="Excel_BuiltIn_Print_Area" localSheetId="0">'PLANILHA ORÇAMENTARIA SETOP'!$A$1:$H$47</definedName>
    <definedName name="Excel_BuiltIn_Print_Titles" localSheetId="0">('PLANILHA ORÇAMENTARIA SETOP'!$A:$H,'PLANILHA ORÇAMENTARIA SETOP'!$1:$8)</definedName>
    <definedName name="ISS">#REF!</definedName>
    <definedName name="k">#REF!</definedName>
    <definedName name="Meu" localSheetId="0">#REF!</definedName>
    <definedName name="Meu">#REF!</definedName>
    <definedName name="ORÇAMENTO_BancoRef">#REF!</definedName>
    <definedName name="Print" localSheetId="0">[5]QuQuant!#REF!</definedName>
    <definedName name="Print">[5]QuQuant!#REF!</definedName>
    <definedName name="Print_Area_MI" localSheetId="0">[6]qorcamentodnerL1!#REF!</definedName>
    <definedName name="Print_Area_MI">[6]qorcamentodnerL1!#REF!</definedName>
    <definedName name="REFERENCIA_Descricao">IF(ISNUMBER(#REF!),OFFSET(INDIRECT(ORÇAMENTO_BancoRef),#REF!-1,3,1),#REF!)</definedName>
    <definedName name="_xlnm.Print_Titles" localSheetId="0">('PLANILHA ORÇAMENTARIA SETOP'!$A:$H,'PLANILHA ORÇAMENTARIA SETOP'!$1:$8)</definedName>
    <definedName name="UniformeMensageiro" localSheetId="0">#REF!</definedName>
    <definedName name="UniformeMensageiro">#REF!</definedName>
    <definedName name="UniformeMensageiros" localSheetId="0">#REF!</definedName>
    <definedName name="UniformeMensageiros">#REF!</definedName>
    <definedName name="UniformeRecepcionista" localSheetId="0">#REF!</definedName>
    <definedName name="UniformeRecepcionista">#REF!</definedName>
  </definedNames>
  <calcPr calcId="125725" fullCalcOnLoad="1"/>
</workbook>
</file>

<file path=xl/calcChain.xml><?xml version="1.0" encoding="utf-8"?>
<calcChain xmlns="http://schemas.openxmlformats.org/spreadsheetml/2006/main">
  <c r="G37" i="1"/>
  <c r="H37" s="1"/>
  <c r="Q36"/>
  <c r="I36"/>
  <c r="G36"/>
  <c r="H36" s="1"/>
  <c r="Q35"/>
  <c r="G35"/>
  <c r="H35" s="1"/>
  <c r="E35"/>
  <c r="I35" s="1"/>
  <c r="G34"/>
  <c r="H34" s="1"/>
  <c r="E34"/>
  <c r="I34" s="1"/>
  <c r="G33"/>
  <c r="H33" s="1"/>
  <c r="E33"/>
  <c r="E37" s="1"/>
  <c r="I37" s="1"/>
  <c r="I32"/>
  <c r="G32"/>
  <c r="H32" s="1"/>
  <c r="Q31"/>
  <c r="I31"/>
  <c r="G31"/>
  <c r="H31" s="1"/>
  <c r="Q30"/>
  <c r="I30"/>
  <c r="G30"/>
  <c r="H30" s="1"/>
  <c r="I29"/>
  <c r="G29"/>
  <c r="H29" s="1"/>
  <c r="I28"/>
  <c r="H28"/>
  <c r="G28"/>
  <c r="E28"/>
  <c r="G27"/>
  <c r="I26"/>
  <c r="H26"/>
  <c r="G26"/>
  <c r="E26"/>
  <c r="G25"/>
  <c r="G24"/>
  <c r="I23"/>
  <c r="H23"/>
  <c r="G23"/>
  <c r="E23"/>
  <c r="E25" s="1"/>
  <c r="I22"/>
  <c r="H22"/>
  <c r="G22"/>
  <c r="E22"/>
  <c r="I21"/>
  <c r="H21"/>
  <c r="G21"/>
  <c r="E21"/>
  <c r="G20"/>
  <c r="G19"/>
  <c r="I18"/>
  <c r="H18"/>
  <c r="G18"/>
  <c r="I16"/>
  <c r="H16"/>
  <c r="G16"/>
  <c r="G15"/>
  <c r="H15" s="1"/>
  <c r="H14" s="1"/>
  <c r="E15"/>
  <c r="I15" s="1"/>
  <c r="I13"/>
  <c r="H13"/>
  <c r="G13"/>
  <c r="I12"/>
  <c r="G12"/>
  <c r="H12" s="1"/>
  <c r="G11"/>
  <c r="H11" s="1"/>
  <c r="E11"/>
  <c r="I11" s="1"/>
  <c r="H10"/>
  <c r="G10"/>
  <c r="I25" l="1"/>
  <c r="H25"/>
  <c r="E27"/>
  <c r="H9"/>
  <c r="I33"/>
  <c r="E19"/>
  <c r="E24"/>
  <c r="H24" l="1"/>
  <c r="I24"/>
  <c r="H19"/>
  <c r="I19"/>
  <c r="E20"/>
  <c r="I27"/>
  <c r="H27"/>
  <c r="I20" l="1"/>
  <c r="H20"/>
  <c r="H17"/>
  <c r="H38" s="1"/>
  <c r="I38"/>
  <c r="I39" s="1"/>
</calcChain>
</file>

<file path=xl/sharedStrings.xml><?xml version="1.0" encoding="utf-8"?>
<sst xmlns="http://schemas.openxmlformats.org/spreadsheetml/2006/main" count="136" uniqueCount="113">
  <si>
    <t>PREFEITURA MUNICIPAL DE LAGOA SANTA</t>
  </si>
  <si>
    <t>Secretaria Municipal de  Desenvolvimento Urbano - Diretoria de Obras</t>
  </si>
  <si>
    <t>PLANILHA ORÇAMENTÁRIA DE CUSTOS</t>
  </si>
  <si>
    <t>CONTRATANTE: PREFEITURA MUNICIPAL DE LAGOA SANTA</t>
  </si>
  <si>
    <t>MÊS DE REFERÊNCIA: SETOP JAN/2023 E MERCADO</t>
  </si>
  <si>
    <t>OBRA:  IRRIGAÇÃO DO CAMPO DE FUTEBOL - PAMA/LS</t>
  </si>
  <si>
    <t>(  X ) INDIRETA</t>
  </si>
  <si>
    <t>(    ) DIRETA</t>
  </si>
  <si>
    <t>BDI</t>
  </si>
  <si>
    <t>LOCAL: LAGOA SANTA</t>
  </si>
  <si>
    <t>ITEM</t>
  </si>
  <si>
    <t xml:space="preserve">CÓDIGO </t>
  </si>
  <si>
    <t>DESCRIÇÃO</t>
  </si>
  <si>
    <t>UNIDADE</t>
  </si>
  <si>
    <t>QUANTIDADE</t>
  </si>
  <si>
    <t>PREÇO UNITÁRIO S/ BDI</t>
  </si>
  <si>
    <t>PREÇO UNITÁRIO C/ BDI</t>
  </si>
  <si>
    <t>PREÇO TOTAL</t>
  </si>
  <si>
    <t>SERVIÇOS PRELIMINARES</t>
  </si>
  <si>
    <t>1.1</t>
  </si>
  <si>
    <t>ED-50392</t>
  </si>
  <si>
    <t>MOBILIZAÇÃO E DESMOBILIZAÇÃO DE OBRA EM CENTRO URBANO OU REGIÃO LIMÍTROFE COM VALOR ATÉ O VALOR DE 1.000.000,00</t>
  </si>
  <si>
    <t>UNID</t>
  </si>
  <si>
    <t>1.2</t>
  </si>
  <si>
    <t>ED-16660</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</si>
  <si>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</si>
  <si>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M²</t>
  </si>
  <si>
    <t>1.3</t>
  </si>
  <si>
    <t>ED-50155</t>
  </si>
  <si>
    <t>LOCAÇÃO DE BANHEIRO QUÍMICO, DIMENSÃO (110X120X230)CM, LINHA PADRÃO, CONTENDO UMA (1) PIA/HIGIENIZADOR DE MÃOS, INCLUSIVE MANUTENÇÃO E MOBILIZAÇÃO/DESMOBILIZAÇÃO</t>
  </si>
  <si>
    <t>MÊS</t>
  </si>
  <si>
    <t>1.4</t>
  </si>
  <si>
    <t>ED-16350</t>
  </si>
  <si>
    <t>LOCAÇÃO DE CONTAINER COM ISOLAMENTO TÉRMICO, TIPO 3, PARA DEPÓSITO/FERRAMENTARIA DE OBRA, COM MEDIDAS REFERENCIAIS DE (6) METROS COMPRIMENTO, (2,3) METROS LARGURA E (2,5) METROS ALTURA ÚTIL INTERNA, INCLUSIVE LIGAÇÕES ELÉTRICAS INTERNAS, EXCLUSIVE MOBILIZAÇÃO/ DESMOBILIZAÇÃO E LIGAÇÕES PROVISÓRIAS EXTERNAS</t>
  </si>
  <si>
    <t>ADMINISTRAÇÃO DA OBRA</t>
  </si>
  <si>
    <t>2.1</t>
  </si>
  <si>
    <t>CO-27344</t>
  </si>
  <si>
    <t>ENGENHEIRO/ARQUITETO SENIOR</t>
  </si>
  <si>
    <t>HH</t>
  </si>
  <si>
    <t>2.2</t>
  </si>
  <si>
    <t>ED-21776</t>
  </si>
  <si>
    <t>ENCARREGADO GERAL DE OBRAS COM ENCARGOS COMPLEMENTARES</t>
  </si>
  <si>
    <t>3</t>
  </si>
  <si>
    <t xml:space="preserve">SERVIÇOS </t>
  </si>
  <si>
    <t>3.1</t>
  </si>
  <si>
    <t>ED-48515</t>
  </si>
  <si>
    <t>REMOÇÃO MANUAL DE TUBULAÇÕES EMBUTIDAS DE REDE (ÁGUA, ELÉTRICA, GASES, ETC.), COM REAPROVEITAMENTO, INCLUSIVE RASGO EM ALVENARIA, REMOÇÃO DE ACESSÓRIOS DE FIXAÇÃO, AFASTAMENTO E EMPILHAMENTO, EXCLUSIVE TRANSPORTE E RETIRADA DO MATERIAL REMOVIDO NÃO REAPROVEITÁVEL</t>
  </si>
  <si>
    <t>M</t>
  </si>
  <si>
    <t>3.2</t>
  </si>
  <si>
    <t>ED-51107</t>
  </si>
  <si>
    <t>ESCAVAÇÃO MANUAL DE VALA COM PROFUNDIDADE MENOR OU IGUAL A 1,5M,  INCLUSIVE DESCARGA LATERAL</t>
  </si>
  <si>
    <t>M³</t>
  </si>
  <si>
    <t>3.3</t>
  </si>
  <si>
    <t>ED-51120</t>
  </si>
  <si>
    <t>REATERRO MANUAL DE VALA, INCLUSIVE ESPALHAMENTO E COMPACTAÇÃO MANUAL COM SOQUETE</t>
  </si>
  <si>
    <t>3.4</t>
  </si>
  <si>
    <t>ED-50594</t>
  </si>
  <si>
    <t>LAJE DE TRANSIÇÃO E = 11 CM, FCK = 15 MPA USINADO (MECANIZADO), INCLUSIVE TELA 0,97 KG/M2 E ACABAMENTO NIVEL ZERO</t>
  </si>
  <si>
    <t>3.5</t>
  </si>
  <si>
    <t>ED-50252</t>
  </si>
  <si>
    <t>LAJE PRÉ-MOLDADA UNIDIRECIONAL COM ENCHIMENTO EM POLIESTIRENO EXPANDIDO (EPS), CAPEAMENTO DE 4CM, SOBRECARGA DE 100KG/M2, ALTURA TOTAL DE 11CM E VÃO LIVRE MÁXIMO DE 3M, INCLUSIVE CONCRETO ESTRUTURAL, USINADO BOMBEADO COM FCK DE 20MPA, EXCLUSIVE TELA ARMADA E CIMBRAMENTO</t>
  </si>
  <si>
    <t>3.6</t>
  </si>
  <si>
    <t>ED-48232</t>
  </si>
  <si>
    <t>ALVENARIA DE VEDAÇÃO COM TIJOLO CERÂMICO FURADO, ESP. 14CM, PARA REVESTIMENTO, INCLUSIVE ARGAMASSA PARA ASSENTAMENTO</t>
  </si>
  <si>
    <t>3.7</t>
  </si>
  <si>
    <t>ED-50730</t>
  </si>
  <si>
    <t>CHAPISCO COM ARGAMASSA, TRAÇO 1:2:3 (CIMENTO, AREIA E PEDRISCO), APLICADO COM COLHER, ESP. 5MM, PREPARO MECÂNICO</t>
  </si>
  <si>
    <t>3.8</t>
  </si>
  <si>
    <t>ED-50761</t>
  </si>
  <si>
    <t>REBOCO COM ARGAMASSA, TRAÇO 1:2:8 (CIMENTO, CAL E AREIA), ESP. 20MM, APLICAÇÃO MANUAL, PREPARO MECÂNICO</t>
  </si>
  <si>
    <t>3.9</t>
  </si>
  <si>
    <t>ED-50982</t>
  </si>
  <si>
    <t>PORTÃO DE FERRO PADRÃO, EM CHAPA (TIPO LAMBRI), COLOCADO COM CADEADO</t>
  </si>
  <si>
    <t>3.10</t>
  </si>
  <si>
    <t>ED-50453</t>
  </si>
  <si>
    <t>PINTURA ACRÍLICA EM PAREDE, TRÊS (3) DEMÃOS, EXCLUSIVE SELADOR ACRÍLICO E MASSA ACRÍLICA/CORRIDA (PVA)</t>
  </si>
  <si>
    <t>3.11</t>
  </si>
  <si>
    <t>ARPAN</t>
  </si>
  <si>
    <t>ONNEA</t>
  </si>
  <si>
    <t>CAP</t>
  </si>
  <si>
    <t>MEDIANA</t>
  </si>
  <si>
    <t>3.12</t>
  </si>
  <si>
    <t>ED-49314</t>
  </si>
  <si>
    <t>ELETRODUTO DE PVC RÍGIDO ROSCÁVEL, DN 75 MM (3"), INCLUSIVE CONEXÕES, SUPORTES E FIXAÇÃO</t>
  </si>
  <si>
    <t>3.13</t>
  </si>
  <si>
    <t>MERCADO</t>
  </si>
  <si>
    <t>MONTAGEM DE BOMBA- INCLUINDO TUBULAÇÕES EM PVC</t>
  </si>
  <si>
    <t>VB</t>
  </si>
  <si>
    <t>3.14</t>
  </si>
  <si>
    <t>QUADRO DE COMANDO</t>
  </si>
  <si>
    <t>UND</t>
  </si>
  <si>
    <t>3.15</t>
  </si>
  <si>
    <t>ED-48998</t>
  </si>
  <si>
    <t>CABO DE COBRE FLEXÍVEL, CLASSE 5, ISOLAMENTO TIPO EPR/HEPR, NÃO HALOGENADO, ANTICHAMA, TERMOFIXO, UNIPOLAR, SEÇÃO 10 MM2, 90°C, 0,6/1KV</t>
  </si>
  <si>
    <t>3.16</t>
  </si>
  <si>
    <t>ED-50024</t>
  </si>
  <si>
    <t>FORNECIMENTO E ASSENTAMENTO DE TUBO PVC RÍGIDO SOLDÁVEL, ÁGUA FRIA, DN 75 MM (2.1/2"), INCLUSIVE CONEXÕES</t>
  </si>
  <si>
    <t>3.17</t>
  </si>
  <si>
    <t>ED-50019</t>
  </si>
  <si>
    <t>FORNECIMENTO E ASSENTAMENTO DE TUBO PVC RÍGIDO SOLDÁVEL, ÁGUA FRIA, DN 25 MM (3/4") , INCLUSIVE CONEXÕES</t>
  </si>
  <si>
    <t>3.18</t>
  </si>
  <si>
    <t>ASPERSORES TIPO Rotor 5004 Plus Rain Bird OU SIMILAR</t>
  </si>
  <si>
    <t>3.19</t>
  </si>
  <si>
    <t>MANUTENÇÃO PREVENTIVA DA BOMBA</t>
  </si>
  <si>
    <t>3.20</t>
  </si>
  <si>
    <t>ED-50437</t>
  </si>
  <si>
    <t>PLANTIO DE GRAMA ESMERALDA EM PLACAS, INCLUSIVE TERRA VEGETAL E CONSERVAÇÃO POR TRINTA (30) DIAS</t>
  </si>
  <si>
    <t xml:space="preserve">TOTAL GERAL </t>
  </si>
  <si>
    <t>NOTA: Valores de referência oriundos da mediana realizada com os itens dos orçamentos recebidos.</t>
  </si>
  <si>
    <t>RESPONSÁVEL PELA ELABORAÇÃO: JUSCELINO RODRIGUES MARIANO</t>
  </si>
  <si>
    <t>Diórgenes de Souza Barbosa</t>
  </si>
  <si>
    <t>Diretor de Obras</t>
  </si>
  <si>
    <t>Lagoa Santa, 24 de maio de 2023.</t>
  </si>
</sst>
</file>

<file path=xl/styles.xml><?xml version="1.0" encoding="utf-8"?>
<styleSheet xmlns="http://schemas.openxmlformats.org/spreadsheetml/2006/main">
  <numFmts count="10">
    <numFmt numFmtId="43" formatCode="_-* #,##0.00_-;\-* #,##0.00_-;_-* &quot;-&quot;??_-;_-@_-"/>
    <numFmt numFmtId="164" formatCode="_(&quot;R$ &quot;* #,##0.00_);_(&quot;R$ &quot;* \(#,##0.00\);_(&quot;R$ &quot;* \-??_);_(@_)"/>
    <numFmt numFmtId="165" formatCode="_(* #,##0.00_);_(* \(#,##0.00\);_(* \-??_);_(@_)"/>
    <numFmt numFmtId="166" formatCode="0.00_ ;[Red]\-0.00\ "/>
    <numFmt numFmtId="167" formatCode="#."/>
    <numFmt numFmtId="168" formatCode="_-&quot;R$ &quot;* #,##0.00_-;&quot;-R$ &quot;* #,##0.00_-;_-&quot;R$ &quot;* \-??_-;_-@_-"/>
    <numFmt numFmtId="169" formatCode="_(&quot;R$&quot;* #,##0.00_);_(&quot;R$&quot;* \(#,##0.00\);_(&quot;R$&quot;* \-??_);_(@_)"/>
    <numFmt numFmtId="170" formatCode="_(\$* #,##0.00_);_(\$* \(#,##0.00\);_(\$* \-??_);_(@_)"/>
    <numFmt numFmtId="171" formatCode="_-[$R$-416]* #,##0.00_-;\-[$R$-416]* #,##0.00_-;_-[$R$-416]* \-??_-;_-@_-"/>
    <numFmt numFmtId="172" formatCode="_-* #,##0.00_-;\-* #,##0.00_-;_-* \-??_-;_-@_-"/>
  </numFmts>
  <fonts count="56">
    <font>
      <sz val="10"/>
      <name val="Arial"/>
      <family val="2"/>
    </font>
    <font>
      <sz val="11"/>
      <color indexed="8"/>
      <name val="Calibri"/>
      <family val="2"/>
      <charset val="1"/>
    </font>
    <font>
      <b/>
      <sz val="22"/>
      <name val="Calibri"/>
      <family val="2"/>
    </font>
    <font>
      <sz val="10"/>
      <name val="Arial"/>
      <family val="2"/>
    </font>
    <font>
      <sz val="10"/>
      <color indexed="8"/>
      <name val="Arial"/>
      <family val="2"/>
    </font>
    <font>
      <sz val="14"/>
      <name val="Calibri"/>
      <family val="2"/>
    </font>
    <font>
      <sz val="12"/>
      <name val="Calibri"/>
      <family val="2"/>
    </font>
    <font>
      <b/>
      <sz val="14"/>
      <color indexed="9"/>
      <name val="Arial"/>
      <family val="2"/>
    </font>
    <font>
      <b/>
      <sz val="10"/>
      <name val="Arial"/>
      <family val="2"/>
    </font>
    <font>
      <b/>
      <sz val="11"/>
      <color indexed="9"/>
      <name val="Calibri"/>
      <family val="2"/>
    </font>
    <font>
      <sz val="11"/>
      <name val="Calibri"/>
      <family val="2"/>
    </font>
    <font>
      <sz val="11"/>
      <name val="Calibri"/>
      <family val="2"/>
      <scheme val="minor"/>
    </font>
    <font>
      <sz val="11"/>
      <color indexed="8"/>
      <name val="Calibri"/>
      <family val="2"/>
    </font>
    <font>
      <sz val="11"/>
      <color rgb="FFFF0000"/>
      <name val="Calibri"/>
      <family val="2"/>
    </font>
    <font>
      <b/>
      <sz val="8"/>
      <color indexed="8"/>
      <name val="Arial"/>
      <family val="2"/>
    </font>
    <font>
      <b/>
      <sz val="12"/>
      <color indexed="8"/>
      <name val="Arial"/>
      <family val="2"/>
    </font>
    <font>
      <sz val="12"/>
      <color indexed="8"/>
      <name val="Arial"/>
      <family val="2"/>
    </font>
    <font>
      <b/>
      <sz val="11"/>
      <color indexed="8"/>
      <name val="Arial"/>
      <family val="2"/>
    </font>
    <font>
      <sz val="8"/>
      <color indexed="8"/>
      <name val="Arial"/>
      <family val="2"/>
    </font>
    <font>
      <sz val="16"/>
      <color indexed="8"/>
      <name val="Arial"/>
      <family val="2"/>
    </font>
    <font>
      <sz val="11"/>
      <color indexed="9"/>
      <name val="Calibri"/>
      <family val="2"/>
    </font>
    <font>
      <sz val="10"/>
      <color indexed="9"/>
      <name val="Arial"/>
      <family val="2"/>
    </font>
    <font>
      <b/>
      <sz val="10"/>
      <color indexed="8"/>
      <name val="Arial"/>
      <family val="2"/>
    </font>
    <font>
      <sz val="11"/>
      <color indexed="20"/>
      <name val="Calibri"/>
      <family val="2"/>
    </font>
    <font>
      <sz val="10"/>
      <color indexed="16"/>
      <name val="Arial"/>
      <family val="2"/>
    </font>
    <font>
      <sz val="11"/>
      <color indexed="17"/>
      <name val="Calibri"/>
      <family val="2"/>
    </font>
    <font>
      <sz val="10"/>
      <color indexed="58"/>
      <name val="Arial"/>
      <family val="2"/>
    </font>
    <font>
      <b/>
      <sz val="11"/>
      <color indexed="52"/>
      <name val="Calibri"/>
      <family val="2"/>
    </font>
    <font>
      <sz val="9"/>
      <color indexed="10"/>
      <name val="Geneva"/>
      <family val="2"/>
    </font>
    <font>
      <sz val="11"/>
      <color indexed="52"/>
      <name val="Calibri"/>
      <family val="2"/>
    </font>
    <font>
      <sz val="1"/>
      <color indexed="16"/>
      <name val="Courier New"/>
      <family val="3"/>
    </font>
    <font>
      <sz val="11"/>
      <color indexed="62"/>
      <name val="Calibri"/>
      <family val="2"/>
    </font>
    <font>
      <b/>
      <sz val="10"/>
      <color indexed="9"/>
      <name val="Arial"/>
      <family val="2"/>
    </font>
    <font>
      <i/>
      <sz val="11"/>
      <color indexed="23"/>
      <name val="Calibri"/>
      <family val="2"/>
    </font>
    <font>
      <i/>
      <sz val="10"/>
      <color indexed="23"/>
      <name val="Arial"/>
      <family val="2"/>
    </font>
    <font>
      <b/>
      <sz val="15"/>
      <color indexed="56"/>
      <name val="Calibri"/>
      <family val="2"/>
    </font>
    <font>
      <sz val="18"/>
      <color indexed="8"/>
      <name val="Arial"/>
      <family val="2"/>
    </font>
    <font>
      <b/>
      <sz val="13"/>
      <color indexed="56"/>
      <name val="Calibri"/>
      <family val="2"/>
    </font>
    <font>
      <b/>
      <sz val="11"/>
      <color indexed="56"/>
      <name val="Calibri"/>
      <family val="2"/>
    </font>
    <font>
      <b/>
      <sz val="24"/>
      <color indexed="8"/>
      <name val="Arial"/>
      <family val="2"/>
    </font>
    <font>
      <u/>
      <sz val="11"/>
      <color indexed="12"/>
      <name val="Calibri"/>
      <family val="2"/>
    </font>
    <font>
      <sz val="11"/>
      <color indexed="60"/>
      <name val="Calibri"/>
      <family val="2"/>
    </font>
    <font>
      <sz val="10"/>
      <color indexed="19"/>
      <name val="Arial"/>
      <family val="2"/>
    </font>
    <font>
      <sz val="10"/>
      <name val="Arial"/>
      <family val="2"/>
      <charset val="1"/>
    </font>
    <font>
      <sz val="11"/>
      <color indexed="8"/>
      <name val="Arial"/>
      <family val="2"/>
    </font>
    <font>
      <sz val="8"/>
      <name val="Arial"/>
      <family val="2"/>
    </font>
    <font>
      <sz val="10"/>
      <color indexed="63"/>
      <name val="Arial"/>
      <family val="2"/>
    </font>
    <font>
      <b/>
      <sz val="11"/>
      <color indexed="63"/>
      <name val="Calibri"/>
      <family val="2"/>
    </font>
    <font>
      <sz val="1"/>
      <color indexed="18"/>
      <name val="Courier New"/>
      <family val="3"/>
    </font>
    <font>
      <sz val="10"/>
      <name val="Mangal"/>
      <family val="2"/>
    </font>
    <font>
      <sz val="11"/>
      <color indexed="10"/>
      <name val="Calibri"/>
      <family val="2"/>
    </font>
    <font>
      <b/>
      <sz val="18"/>
      <color indexed="56"/>
      <name val="Cambria"/>
      <family val="2"/>
    </font>
    <font>
      <b/>
      <sz val="15"/>
      <color indexed="62"/>
      <name val="Calibri"/>
      <family val="2"/>
    </font>
    <font>
      <b/>
      <sz val="18"/>
      <color indexed="56"/>
      <name val="Calibri Light"/>
      <family val="2"/>
    </font>
    <font>
      <b/>
      <sz val="1"/>
      <color indexed="16"/>
      <name val="Courier New"/>
      <family val="3"/>
    </font>
    <font>
      <b/>
      <sz val="11"/>
      <color indexed="8"/>
      <name val="Calibri"/>
      <family val="2"/>
    </font>
  </fonts>
  <fills count="33">
    <fill>
      <patternFill patternType="none"/>
    </fill>
    <fill>
      <patternFill patternType="gray125"/>
    </fill>
    <fill>
      <patternFill patternType="solid">
        <fgColor indexed="9"/>
        <bgColor indexed="26"/>
      </patternFill>
    </fill>
    <fill>
      <patternFill patternType="solid">
        <fgColor indexed="54"/>
        <bgColor indexed="30"/>
      </patternFill>
    </fill>
    <fill>
      <patternFill patternType="solid">
        <fgColor indexed="13"/>
        <bgColor indexed="34"/>
      </patternFill>
    </fill>
    <fill>
      <patternFill patternType="solid">
        <fgColor theme="0"/>
        <bgColor indexed="64"/>
      </patternFill>
    </fill>
    <fill>
      <patternFill patternType="solid">
        <fgColor indexed="48"/>
        <bgColor indexed="24"/>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54"/>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8"/>
        <bgColor indexed="58"/>
      </patternFill>
    </fill>
    <fill>
      <patternFill patternType="solid">
        <fgColor indexed="23"/>
        <bgColor indexed="55"/>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4"/>
        <bgColor indexed="48"/>
      </patternFill>
    </fill>
    <fill>
      <patternFill patternType="solid">
        <fgColor indexed="55"/>
        <bgColor indexed="23"/>
      </patternFill>
    </fill>
    <fill>
      <patternFill patternType="solid">
        <fgColor indexed="16"/>
        <bgColor indexed="37"/>
      </patternFill>
    </fill>
    <fill>
      <patternFill patternType="solid">
        <fgColor indexed="43"/>
        <bgColor indexed="26"/>
      </patternFill>
    </fill>
    <fill>
      <patternFill patternType="solid">
        <fgColor indexed="26"/>
        <bgColor indexed="9"/>
      </patternFill>
    </fill>
  </fills>
  <borders count="31">
    <border>
      <left/>
      <right/>
      <top/>
      <bottom/>
      <diagonal/>
    </border>
    <border>
      <left/>
      <right/>
      <top style="medium">
        <color indexed="8"/>
      </top>
      <bottom/>
      <diagonal/>
    </border>
    <border>
      <left style="medium">
        <color indexed="8"/>
      </left>
      <right style="medium">
        <color indexed="8"/>
      </right>
      <top style="medium">
        <color indexed="8"/>
      </top>
      <bottom/>
      <diagonal/>
    </border>
    <border>
      <left style="medium">
        <color indexed="8"/>
      </left>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medium">
        <color indexed="8"/>
      </left>
      <right style="thin">
        <color indexed="8"/>
      </right>
      <top style="thin">
        <color indexed="8"/>
      </top>
      <bottom style="thin">
        <color indexed="8"/>
      </bottom>
      <diagonal/>
    </border>
    <border>
      <left style="thin">
        <color indexed="8"/>
      </left>
      <right/>
      <top/>
      <bottom style="medium">
        <color indexed="8"/>
      </bottom>
      <diagonal/>
    </border>
    <border>
      <left/>
      <right/>
      <top/>
      <bottom style="medium">
        <color indexed="8"/>
      </bottom>
      <diagonal/>
    </border>
    <border>
      <left style="medium">
        <color indexed="8"/>
      </left>
      <right style="thin">
        <color indexed="8"/>
      </right>
      <top style="medium">
        <color indexed="8"/>
      </top>
      <bottom/>
      <diagonal/>
    </border>
    <border>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medium">
        <color indexed="8"/>
      </right>
      <top/>
      <bottom/>
      <diagonal/>
    </border>
    <border>
      <left style="medium">
        <color indexed="8"/>
      </left>
      <right/>
      <top/>
      <bottom/>
      <diagonal/>
    </border>
    <border>
      <left style="medium">
        <color indexed="8"/>
      </left>
      <right/>
      <top/>
      <bottom style="medium">
        <color indexed="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style="thin">
        <color indexed="62"/>
      </top>
      <bottom style="double">
        <color indexed="62"/>
      </bottom>
      <diagonal/>
    </border>
  </borders>
  <cellStyleXfs count="525">
    <xf numFmtId="0" fontId="0" fillId="0" borderId="0"/>
    <xf numFmtId="164" fontId="3" fillId="0" borderId="0" applyFill="0" applyBorder="0" applyAlignment="0" applyProtection="0"/>
    <xf numFmtId="0" fontId="1" fillId="0" borderId="0"/>
    <xf numFmtId="165" fontId="3" fillId="0" borderId="0" applyFill="0" applyBorder="0" applyAlignment="0" applyProtection="0"/>
    <xf numFmtId="0" fontId="3" fillId="0" borderId="0"/>
    <xf numFmtId="0" fontId="3" fillId="0" borderId="0"/>
    <xf numFmtId="165" fontId="3" fillId="0" borderId="0" applyFill="0" applyBorder="0" applyAlignment="0" applyProtection="0"/>
    <xf numFmtId="0" fontId="3" fillId="0" borderId="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23"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4" fillId="28" borderId="0" applyNumberFormat="0" applyBorder="0" applyAlignment="0" applyProtection="0"/>
    <xf numFmtId="0" fontId="23" fillId="9" borderId="0" applyNumberFormat="0" applyBorder="0" applyAlignment="0" applyProtection="0"/>
    <xf numFmtId="0" fontId="24" fillId="28"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6" fillId="10" borderId="0" applyNumberFormat="0" applyBorder="0" applyAlignment="0" applyProtection="0"/>
    <xf numFmtId="0" fontId="27" fillId="7" borderId="21" applyNumberFormat="0" applyAlignment="0" applyProtection="0"/>
    <xf numFmtId="0" fontId="27" fillId="7" borderId="21" applyNumberFormat="0" applyAlignment="0" applyProtection="0"/>
    <xf numFmtId="0" fontId="27" fillId="7" borderId="21" applyNumberFormat="0" applyAlignment="0" applyProtection="0"/>
    <xf numFmtId="0" fontId="27" fillId="7" borderId="21" applyNumberFormat="0" applyAlignment="0" applyProtection="0"/>
    <xf numFmtId="0" fontId="27" fillId="7" borderId="21" applyNumberFormat="0" applyAlignment="0" applyProtection="0"/>
    <xf numFmtId="0" fontId="27" fillId="7" borderId="21" applyNumberFormat="0" applyAlignment="0" applyProtection="0"/>
    <xf numFmtId="0" fontId="27" fillId="7" borderId="21" applyNumberFormat="0" applyAlignment="0" applyProtection="0"/>
    <xf numFmtId="0" fontId="27" fillId="7" borderId="21" applyNumberFormat="0" applyAlignment="0" applyProtection="0"/>
    <xf numFmtId="0" fontId="27" fillId="7" borderId="21" applyNumberFormat="0" applyAlignment="0" applyProtection="0"/>
    <xf numFmtId="0" fontId="28" fillId="0" borderId="0"/>
    <xf numFmtId="0" fontId="28" fillId="0" borderId="0"/>
    <xf numFmtId="0" fontId="28" fillId="0" borderId="0"/>
    <xf numFmtId="0" fontId="9" fillId="29" borderId="22" applyNumberFormat="0" applyAlignment="0" applyProtection="0"/>
    <xf numFmtId="0" fontId="9" fillId="29" borderId="22" applyNumberFormat="0" applyAlignment="0" applyProtection="0"/>
    <xf numFmtId="0" fontId="9" fillId="29" borderId="22" applyNumberFormat="0" applyAlignment="0" applyProtection="0"/>
    <xf numFmtId="0" fontId="9" fillId="29" borderId="22" applyNumberFormat="0" applyAlignment="0" applyProtection="0"/>
    <xf numFmtId="0" fontId="9" fillId="29" borderId="22" applyNumberFormat="0" applyAlignment="0" applyProtection="0"/>
    <xf numFmtId="0" fontId="9" fillId="29" borderId="22" applyNumberFormat="0" applyAlignment="0" applyProtection="0"/>
    <xf numFmtId="0" fontId="29" fillId="0" borderId="23" applyNumberFormat="0" applyFill="0" applyAlignment="0" applyProtection="0"/>
    <xf numFmtId="0" fontId="29" fillId="0" borderId="23" applyNumberFormat="0" applyFill="0" applyAlignment="0" applyProtection="0"/>
    <xf numFmtId="0" fontId="29" fillId="0" borderId="23" applyNumberFormat="0" applyFill="0" applyAlignment="0" applyProtection="0"/>
    <xf numFmtId="0" fontId="29" fillId="0" borderId="23" applyNumberFormat="0" applyFill="0" applyAlignment="0" applyProtection="0"/>
    <xf numFmtId="0" fontId="29" fillId="0" borderId="23" applyNumberFormat="0" applyFill="0" applyAlignment="0" applyProtection="0"/>
    <xf numFmtId="0" fontId="29" fillId="0" borderId="23" applyNumberFormat="0" applyFill="0" applyAlignment="0" applyProtection="0"/>
    <xf numFmtId="0" fontId="9" fillId="29" borderId="22" applyNumberFormat="0" applyAlignment="0" applyProtection="0"/>
    <xf numFmtId="0" fontId="9" fillId="29" borderId="22" applyNumberFormat="0" applyAlignment="0" applyProtection="0"/>
    <xf numFmtId="0" fontId="9" fillId="29" borderId="22" applyNumberFormat="0" applyAlignment="0" applyProtection="0"/>
    <xf numFmtId="167" fontId="30" fillId="0" borderId="0">
      <protection locked="0"/>
    </xf>
    <xf numFmtId="167" fontId="30" fillId="0" borderId="0">
      <protection locked="0"/>
    </xf>
    <xf numFmtId="167" fontId="30" fillId="0" borderId="0">
      <protection locked="0"/>
    </xf>
    <xf numFmtId="167" fontId="30" fillId="0" borderId="0">
      <protection locked="0"/>
    </xf>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26"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20" fillId="27" borderId="0" applyNumberFormat="0" applyBorder="0" applyAlignment="0" applyProtection="0"/>
    <xf numFmtId="0" fontId="31" fillId="13" borderId="21" applyNumberFormat="0" applyAlignment="0" applyProtection="0"/>
    <xf numFmtId="0" fontId="31" fillId="13" borderId="21" applyNumberFormat="0" applyAlignment="0" applyProtection="0"/>
    <xf numFmtId="0" fontId="31" fillId="13" borderId="21" applyNumberFormat="0" applyAlignment="0" applyProtection="0"/>
    <xf numFmtId="0" fontId="31" fillId="13" borderId="21" applyNumberFormat="0" applyAlignment="0" applyProtection="0"/>
    <xf numFmtId="0" fontId="31" fillId="13" borderId="21" applyNumberFormat="0" applyAlignment="0" applyProtection="0"/>
    <xf numFmtId="0" fontId="31" fillId="13" borderId="21" applyNumberFormat="0" applyAlignment="0" applyProtection="0"/>
    <xf numFmtId="0" fontId="32" fillId="30" borderId="0" applyNumberFormat="0" applyBorder="0" applyAlignment="0" applyProtection="0"/>
    <xf numFmtId="0" fontId="32" fillId="30" borderId="0" applyNumberFormat="0" applyBorder="0" applyAlignment="0" applyProtection="0"/>
    <xf numFmtId="0" fontId="33" fillId="0" borderId="0" applyNumberFormat="0" applyFill="0" applyBorder="0" applyAlignment="0" applyProtection="0"/>
    <xf numFmtId="167" fontId="30" fillId="0" borderId="0">
      <protection locked="0"/>
    </xf>
    <xf numFmtId="167" fontId="30" fillId="0" borderId="0">
      <protection locked="0"/>
    </xf>
    <xf numFmtId="167" fontId="30" fillId="0" borderId="0">
      <protection locked="0"/>
    </xf>
    <xf numFmtId="167" fontId="30" fillId="0" borderId="0">
      <protection locked="0"/>
    </xf>
    <xf numFmtId="0" fontId="34" fillId="0" borderId="0" applyNumberFormat="0" applyFill="0" applyBorder="0" applyAlignment="0" applyProtection="0"/>
    <xf numFmtId="0" fontId="34" fillId="0" borderId="0" applyNumberFormat="0" applyFill="0" applyBorder="0" applyAlignment="0" applyProtection="0"/>
    <xf numFmtId="0" fontId="25" fillId="10" borderId="0" applyNumberFormat="0" applyBorder="0" applyAlignment="0" applyProtection="0"/>
    <xf numFmtId="0" fontId="25" fillId="10"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35" fillId="0" borderId="24" applyNumberFormat="0" applyFill="0" applyAlignment="0" applyProtection="0"/>
    <xf numFmtId="0" fontId="35" fillId="0" borderId="24"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0" borderId="25" applyNumberFormat="0" applyFill="0" applyAlignment="0" applyProtection="0"/>
    <xf numFmtId="0" fontId="37" fillId="0" borderId="25"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38" fillId="0" borderId="26" applyNumberFormat="0" applyFill="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31" fillId="13" borderId="21" applyNumberFormat="0" applyAlignment="0" applyProtection="0"/>
    <xf numFmtId="0" fontId="31" fillId="13" borderId="21" applyNumberFormat="0" applyAlignment="0" applyProtection="0"/>
    <xf numFmtId="0" fontId="31" fillId="13" borderId="21" applyNumberFormat="0" applyAlignment="0" applyProtection="0"/>
    <xf numFmtId="0" fontId="29" fillId="0" borderId="23" applyNumberFormat="0" applyFill="0" applyAlignment="0" applyProtection="0"/>
    <xf numFmtId="168" fontId="3" fillId="0" borderId="0" applyFill="0" applyBorder="0" applyAlignment="0" applyProtection="0"/>
    <xf numFmtId="168" fontId="3" fillId="0" borderId="0" applyFill="0" applyBorder="0" applyAlignment="0">
      <protection locked="0"/>
    </xf>
    <xf numFmtId="164" fontId="3" fillId="0" borderId="0" applyFill="0" applyBorder="0" applyAlignment="0" applyProtection="0"/>
    <xf numFmtId="169" fontId="3" fillId="0" borderId="0" applyFill="0" applyBorder="0" applyAlignment="0" applyProtection="0"/>
    <xf numFmtId="168" fontId="3" fillId="0" borderId="0" applyFill="0" applyBorder="0" applyAlignment="0" applyProtection="0"/>
    <xf numFmtId="168" fontId="3" fillId="0" borderId="0" applyFill="0" applyBorder="0" applyAlignment="0" applyProtection="0"/>
    <xf numFmtId="169" fontId="3" fillId="0" borderId="0" applyFill="0" applyBorder="0" applyAlignment="0" applyProtection="0"/>
    <xf numFmtId="168" fontId="3" fillId="0" borderId="0" applyFill="0" applyBorder="0" applyAlignment="0" applyProtection="0"/>
    <xf numFmtId="164" fontId="3" fillId="0" borderId="0" applyFill="0" applyBorder="0" applyAlignment="0" applyProtection="0"/>
    <xf numFmtId="164" fontId="3" fillId="0" borderId="0" applyFill="0" applyBorder="0" applyAlignment="0" applyProtection="0"/>
    <xf numFmtId="169" fontId="3" fillId="0" borderId="0" applyFill="0" applyBorder="0" applyAlignment="0" applyProtection="0"/>
    <xf numFmtId="164" fontId="3" fillId="0" borderId="0" applyFill="0" applyBorder="0" applyAlignment="0" applyProtection="0"/>
    <xf numFmtId="164" fontId="3" fillId="0" borderId="0" applyFill="0" applyBorder="0" applyAlignment="0" applyProtection="0"/>
    <xf numFmtId="164" fontId="3" fillId="0" borderId="0" applyFill="0" applyBorder="0" applyAlignment="0" applyProtection="0"/>
    <xf numFmtId="164" fontId="3" fillId="0" borderId="0" applyFill="0" applyBorder="0" applyAlignment="0" applyProtection="0"/>
    <xf numFmtId="164" fontId="3" fillId="0" borderId="0" applyFill="0" applyBorder="0" applyAlignment="0" applyProtection="0"/>
    <xf numFmtId="169" fontId="3" fillId="0" borderId="0" applyFill="0" applyBorder="0" applyAlignment="0" applyProtection="0"/>
    <xf numFmtId="168" fontId="3" fillId="0" borderId="0" applyFill="0" applyBorder="0" applyAlignment="0" applyProtection="0"/>
    <xf numFmtId="169" fontId="3" fillId="0" borderId="0" applyFill="0" applyBorder="0" applyAlignment="0" applyProtection="0"/>
    <xf numFmtId="170" fontId="3" fillId="0" borderId="0" applyFill="0" applyBorder="0" applyAlignment="0" applyProtection="0"/>
    <xf numFmtId="164" fontId="3" fillId="0" borderId="0" applyFill="0" applyBorder="0" applyAlignment="0" applyProtection="0"/>
    <xf numFmtId="168" fontId="3" fillId="0" borderId="0" applyFill="0" applyBorder="0" applyAlignment="0">
      <protection locked="0"/>
    </xf>
    <xf numFmtId="164" fontId="3" fillId="0" borderId="0" applyFill="0" applyBorder="0" applyAlignment="0" applyProtection="0"/>
    <xf numFmtId="168" fontId="3" fillId="0" borderId="0" applyFill="0" applyBorder="0" applyAlignment="0" applyProtection="0"/>
    <xf numFmtId="168" fontId="3" fillId="0" borderId="0" applyFill="0" applyBorder="0" applyAlignment="0">
      <protection locked="0"/>
    </xf>
    <xf numFmtId="168" fontId="3" fillId="0" borderId="0" applyFill="0" applyBorder="0" applyAlignment="0" applyProtection="0"/>
    <xf numFmtId="0" fontId="41" fillId="31" borderId="0" applyNumberFormat="0" applyBorder="0" applyAlignment="0" applyProtection="0"/>
    <xf numFmtId="0" fontId="41" fillId="31" borderId="0" applyNumberFormat="0" applyBorder="0" applyAlignment="0" applyProtection="0"/>
    <xf numFmtId="0" fontId="41" fillId="31" borderId="0" applyNumberFormat="0" applyBorder="0" applyAlignment="0" applyProtection="0"/>
    <xf numFmtId="0" fontId="41" fillId="31" borderId="0" applyNumberFormat="0" applyBorder="0" applyAlignment="0" applyProtection="0"/>
    <xf numFmtId="0" fontId="42" fillId="32" borderId="0" applyNumberFormat="0" applyBorder="0" applyAlignment="0" applyProtection="0"/>
    <xf numFmtId="0" fontId="41" fillId="31" borderId="0" applyNumberFormat="0" applyBorder="0" applyAlignment="0" applyProtection="0"/>
    <xf numFmtId="0" fontId="41" fillId="31" borderId="0" applyNumberFormat="0" applyBorder="0" applyAlignment="0" applyProtection="0"/>
    <xf numFmtId="0" fontId="42" fillId="32" borderId="0" applyNumberFormat="0" applyBorder="0" applyAlignment="0" applyProtection="0"/>
    <xf numFmtId="0" fontId="42" fillId="32" borderId="0" applyNumberFormat="0" applyBorder="0" applyAlignment="0" applyProtection="0"/>
    <xf numFmtId="0" fontId="12"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3" fillId="0" borderId="0"/>
    <xf numFmtId="171" fontId="12" fillId="0" borderId="0"/>
    <xf numFmtId="0" fontId="12" fillId="0" borderId="0"/>
    <xf numFmtId="0" fontId="12" fillId="0" borderId="0"/>
    <xf numFmtId="0" fontId="3" fillId="0" borderId="0"/>
    <xf numFmtId="0" fontId="3" fillId="0" borderId="0"/>
    <xf numFmtId="0" fontId="44" fillId="0" borderId="0"/>
    <xf numFmtId="0" fontId="12" fillId="0" borderId="0"/>
    <xf numFmtId="0" fontId="3" fillId="0" borderId="0"/>
    <xf numFmtId="0" fontId="3" fillId="0" borderId="0"/>
    <xf numFmtId="0" fontId="12" fillId="0" borderId="0"/>
    <xf numFmtId="0" fontId="3" fillId="0" borderId="0"/>
    <xf numFmtId="0" fontId="12" fillId="0" borderId="0"/>
    <xf numFmtId="0" fontId="3" fillId="0" borderId="0"/>
    <xf numFmtId="0" fontId="3" fillId="0" borderId="0"/>
    <xf numFmtId="0" fontId="45" fillId="0" borderId="0"/>
    <xf numFmtId="0" fontId="3" fillId="0" borderId="0"/>
    <xf numFmtId="0" fontId="3" fillId="0" borderId="0"/>
    <xf numFmtId="0" fontId="3" fillId="0" borderId="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3" fillId="32" borderId="27" applyNumberFormat="0" applyAlignment="0" applyProtection="0"/>
    <xf numFmtId="0" fontId="46" fillId="32" borderId="21" applyNumberFormat="0" applyAlignment="0" applyProtection="0"/>
    <xf numFmtId="0" fontId="46" fillId="32" borderId="21" applyNumberFormat="0" applyAlignment="0" applyProtection="0"/>
    <xf numFmtId="0" fontId="3" fillId="32" borderId="27" applyNumberFormat="0" applyAlignment="0" applyProtection="0"/>
    <xf numFmtId="0" fontId="3" fillId="32" borderId="27" applyNumberFormat="0" applyAlignment="0" applyProtection="0"/>
    <xf numFmtId="0" fontId="46" fillId="32" borderId="21" applyNumberFormat="0" applyAlignment="0" applyProtection="0"/>
    <xf numFmtId="0" fontId="46" fillId="32" borderId="21" applyNumberFormat="0" applyAlignment="0" applyProtection="0"/>
    <xf numFmtId="0" fontId="47" fillId="7" borderId="28" applyNumberFormat="0" applyAlignment="0" applyProtection="0"/>
    <xf numFmtId="0" fontId="47" fillId="7" borderId="28" applyNumberFormat="0" applyAlignment="0" applyProtection="0"/>
    <xf numFmtId="0" fontId="47" fillId="7" borderId="28" applyNumberFormat="0" applyAlignment="0" applyProtection="0"/>
    <xf numFmtId="167" fontId="30" fillId="0" borderId="0">
      <protection locked="0"/>
    </xf>
    <xf numFmtId="167" fontId="30" fillId="0" borderId="0">
      <protection locked="0"/>
    </xf>
    <xf numFmtId="167" fontId="30" fillId="0" borderId="0">
      <protection locked="0"/>
    </xf>
    <xf numFmtId="167" fontId="30" fillId="0" borderId="0">
      <protection locked="0"/>
    </xf>
    <xf numFmtId="167" fontId="30" fillId="0" borderId="0">
      <protection locked="0"/>
    </xf>
    <xf numFmtId="167" fontId="30" fillId="0" borderId="0">
      <protection locked="0"/>
    </xf>
    <xf numFmtId="167" fontId="30" fillId="0" borderId="0">
      <protection locked="0"/>
    </xf>
    <xf numFmtId="167" fontId="30" fillId="0" borderId="0">
      <protection locked="0"/>
    </xf>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protection locked="0"/>
    </xf>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9" fontId="3" fillId="0" borderId="0" applyFill="0" applyBorder="0" applyAlignment="0" applyProtection="0"/>
    <xf numFmtId="0" fontId="47" fillId="7" borderId="28" applyNumberFormat="0" applyAlignment="0" applyProtection="0"/>
    <xf numFmtId="0" fontId="47" fillId="7" borderId="28" applyNumberFormat="0" applyAlignment="0" applyProtection="0"/>
    <xf numFmtId="0" fontId="47" fillId="7" borderId="28" applyNumberFormat="0" applyAlignment="0" applyProtection="0"/>
    <xf numFmtId="0" fontId="47" fillId="7" borderId="28" applyNumberFormat="0" applyAlignment="0" applyProtection="0"/>
    <xf numFmtId="0" fontId="47" fillId="7" borderId="28" applyNumberFormat="0" applyAlignment="0" applyProtection="0"/>
    <xf numFmtId="0" fontId="47" fillId="7" borderId="28" applyNumberFormat="0" applyAlignment="0" applyProtection="0"/>
    <xf numFmtId="167" fontId="48" fillId="0" borderId="0">
      <protection locked="0"/>
    </xf>
    <xf numFmtId="167" fontId="48" fillId="0" borderId="0">
      <protection locked="0"/>
    </xf>
    <xf numFmtId="167" fontId="48" fillId="0" borderId="0">
      <protection locked="0"/>
    </xf>
    <xf numFmtId="167" fontId="48" fillId="0" borderId="0">
      <protection locked="0"/>
    </xf>
    <xf numFmtId="165" fontId="3"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72" fontId="3" fillId="0" borderId="0" applyFill="0" applyBorder="0" applyAlignment="0" applyProtection="0"/>
    <xf numFmtId="165" fontId="3" fillId="0" borderId="0" applyFill="0" applyBorder="0" applyAlignment="0" applyProtection="0"/>
    <xf numFmtId="172" fontId="3" fillId="0" borderId="0" applyFill="0" applyBorder="0" applyAlignment="0" applyProtection="0"/>
    <xf numFmtId="165" fontId="3" fillId="0" borderId="0" applyFill="0" applyBorder="0" applyAlignment="0" applyProtection="0"/>
    <xf numFmtId="165" fontId="49"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72" fontId="3"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72" fontId="3"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65" fontId="49"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51" fillId="0" borderId="0" applyNumberFormat="0" applyFill="0" applyBorder="0" applyAlignment="0" applyProtection="0"/>
    <xf numFmtId="0" fontId="52" fillId="0" borderId="29" applyNumberFormat="0" applyFill="0" applyAlignment="0" applyProtection="0"/>
    <xf numFmtId="0" fontId="35" fillId="0" borderId="24" applyNumberFormat="0" applyFill="0" applyAlignment="0" applyProtection="0"/>
    <xf numFmtId="0" fontId="35" fillId="0" borderId="24" applyNumberFormat="0" applyFill="0" applyAlignment="0" applyProtection="0"/>
    <xf numFmtId="0" fontId="35" fillId="0" borderId="24" applyNumberFormat="0" applyFill="0" applyAlignment="0" applyProtection="0"/>
    <xf numFmtId="0" fontId="35" fillId="0" borderId="24" applyNumberFormat="0" applyFill="0" applyAlignment="0" applyProtection="0"/>
    <xf numFmtId="0" fontId="35" fillId="0" borderId="24" applyNumberFormat="0" applyFill="0" applyAlignment="0" applyProtection="0"/>
    <xf numFmtId="0" fontId="35" fillId="0" borderId="24" applyNumberFormat="0" applyFill="0" applyAlignment="0" applyProtection="0"/>
    <xf numFmtId="0" fontId="37" fillId="0" borderId="25" applyNumberFormat="0" applyFill="0" applyAlignment="0" applyProtection="0"/>
    <xf numFmtId="0" fontId="37" fillId="0" borderId="25" applyNumberFormat="0" applyFill="0" applyAlignment="0" applyProtection="0"/>
    <xf numFmtId="0" fontId="37" fillId="0" borderId="25" applyNumberFormat="0" applyFill="0" applyAlignment="0" applyProtection="0"/>
    <xf numFmtId="0" fontId="37" fillId="0" borderId="25" applyNumberFormat="0" applyFill="0" applyAlignment="0" applyProtection="0"/>
    <xf numFmtId="0" fontId="37" fillId="0" borderId="25" applyNumberFormat="0" applyFill="0" applyAlignment="0" applyProtection="0"/>
    <xf numFmtId="0" fontId="37" fillId="0" borderId="25" applyNumberFormat="0" applyFill="0" applyAlignment="0" applyProtection="0"/>
    <xf numFmtId="0" fontId="38" fillId="0" borderId="26" applyNumberFormat="0" applyFill="0" applyAlignment="0" applyProtection="0"/>
    <xf numFmtId="0" fontId="38" fillId="0" borderId="26" applyNumberFormat="0" applyFill="0" applyAlignment="0" applyProtection="0"/>
    <xf numFmtId="0" fontId="38" fillId="0" borderId="26" applyNumberFormat="0" applyFill="0" applyAlignment="0" applyProtection="0"/>
    <xf numFmtId="0" fontId="38" fillId="0" borderId="26" applyNumberFormat="0" applyFill="0" applyAlignment="0" applyProtection="0"/>
    <xf numFmtId="0" fontId="38" fillId="0" borderId="26" applyNumberFormat="0" applyFill="0" applyAlignment="0" applyProtection="0"/>
    <xf numFmtId="0" fontId="38" fillId="0" borderId="26" applyNumberFormat="0" applyFill="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3"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167" fontId="54" fillId="0" borderId="0">
      <protection locked="0"/>
    </xf>
    <xf numFmtId="167" fontId="54" fillId="0" borderId="0">
      <protection locked="0"/>
    </xf>
    <xf numFmtId="167" fontId="54" fillId="0" borderId="0">
      <protection locked="0"/>
    </xf>
    <xf numFmtId="167" fontId="54" fillId="0" borderId="0">
      <protection locked="0"/>
    </xf>
    <xf numFmtId="167" fontId="54" fillId="0" borderId="0">
      <protection locked="0"/>
    </xf>
    <xf numFmtId="167" fontId="54" fillId="0" borderId="0">
      <protection locked="0"/>
    </xf>
    <xf numFmtId="167" fontId="54" fillId="0" borderId="0">
      <protection locked="0"/>
    </xf>
    <xf numFmtId="167" fontId="54" fillId="0" borderId="0">
      <protection locked="0"/>
    </xf>
    <xf numFmtId="0" fontId="55" fillId="0" borderId="30" applyNumberFormat="0" applyFill="0" applyAlignment="0" applyProtection="0"/>
    <xf numFmtId="0" fontId="55" fillId="0" borderId="30" applyNumberFormat="0" applyFill="0" applyAlignment="0" applyProtection="0"/>
    <xf numFmtId="0" fontId="55" fillId="0" borderId="30" applyNumberFormat="0" applyFill="0" applyAlignment="0" applyProtection="0"/>
    <xf numFmtId="0" fontId="55" fillId="0" borderId="30" applyNumberFormat="0" applyFill="0" applyAlignment="0" applyProtection="0"/>
    <xf numFmtId="0" fontId="55" fillId="0" borderId="30" applyNumberFormat="0" applyFill="0" applyAlignment="0" applyProtection="0"/>
    <xf numFmtId="0" fontId="55" fillId="0" borderId="30" applyNumberFormat="0" applyFill="0" applyAlignment="0" applyProtection="0"/>
    <xf numFmtId="165" fontId="3" fillId="0" borderId="0" applyFill="0" applyBorder="0" applyAlignment="0" applyProtection="0"/>
    <xf numFmtId="172" fontId="3" fillId="0" borderId="0" applyFill="0" applyBorder="0" applyAlignment="0" applyProtection="0"/>
    <xf numFmtId="172" fontId="49" fillId="0" borderId="0" applyFill="0" applyBorder="0" applyAlignment="0" applyProtection="0"/>
    <xf numFmtId="165" fontId="3" fillId="0" borderId="0" applyFill="0" applyBorder="0" applyAlignment="0" applyProtection="0"/>
    <xf numFmtId="172" fontId="3" fillId="0" borderId="0" applyFill="0" applyBorder="0" applyAlignment="0" applyProtection="0"/>
    <xf numFmtId="172" fontId="3" fillId="0" borderId="0" applyFill="0" applyBorder="0" applyAlignment="0" applyProtection="0"/>
    <xf numFmtId="165" fontId="43" fillId="0" borderId="0" applyFill="0" applyBorder="0" applyAlignment="0" applyProtection="0"/>
    <xf numFmtId="165" fontId="3" fillId="0" borderId="0" applyFill="0" applyBorder="0" applyAlignment="0" applyProtection="0"/>
    <xf numFmtId="172" fontId="3"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65" fontId="3" fillId="0" borderId="0" applyFill="0" applyBorder="0" applyAlignment="0" applyProtection="0"/>
    <xf numFmtId="172" fontId="3" fillId="0" borderId="0" applyFill="0" applyBorder="0" applyAlignment="0" applyProtection="0"/>
    <xf numFmtId="165" fontId="3" fillId="0" borderId="0" applyFill="0" applyBorder="0" applyAlignment="0" applyProtection="0"/>
    <xf numFmtId="172" fontId="3" fillId="0" borderId="0" applyFill="0" applyBorder="0" applyAlignment="0" applyProtection="0"/>
    <xf numFmtId="172" fontId="3" fillId="0" borderId="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cellStyleXfs>
  <cellXfs count="77">
    <xf numFmtId="0" fontId="0" fillId="0" borderId="0" xfId="0"/>
    <xf numFmtId="11" fontId="2" fillId="2" borderId="1" xfId="2" applyNumberFormat="1" applyFont="1" applyFill="1" applyBorder="1" applyAlignment="1">
      <alignment horizontal="center" vertical="center" shrinkToFit="1"/>
    </xf>
    <xf numFmtId="0" fontId="4" fillId="0" borderId="0" xfId="0" applyFont="1" applyAlignment="1">
      <alignment wrapText="1"/>
    </xf>
    <xf numFmtId="164" fontId="3" fillId="0" borderId="0" xfId="1" applyFont="1" applyFill="1" applyBorder="1" applyAlignment="1" applyProtection="1">
      <alignment vertical="center" wrapText="1"/>
    </xf>
    <xf numFmtId="164" fontId="3" fillId="0" borderId="0" xfId="1" applyFont="1" applyFill="1" applyBorder="1" applyAlignment="1" applyProtection="1">
      <alignment horizontal="center" vertical="center" wrapText="1"/>
    </xf>
    <xf numFmtId="0" fontId="4" fillId="0" borderId="0" xfId="0" applyFont="1" applyAlignment="1">
      <alignment horizontal="center" vertical="center" wrapText="1"/>
    </xf>
    <xf numFmtId="0" fontId="4" fillId="0" borderId="0" xfId="0" applyFont="1" applyBorder="1" applyAlignment="1">
      <alignment wrapText="1"/>
    </xf>
    <xf numFmtId="11" fontId="5" fillId="2" borderId="0" xfId="2" applyNumberFormat="1" applyFont="1" applyFill="1" applyBorder="1" applyAlignment="1">
      <alignment horizontal="center" vertical="center" shrinkToFit="1"/>
    </xf>
    <xf numFmtId="11" fontId="6" fillId="2" borderId="0" xfId="2" applyNumberFormat="1" applyFont="1" applyFill="1" applyBorder="1" applyAlignment="1">
      <alignment horizontal="center" vertical="center" shrinkToFit="1"/>
    </xf>
    <xf numFmtId="0" fontId="7" fillId="3" borderId="2" xfId="0" applyFont="1" applyFill="1" applyBorder="1" applyAlignment="1">
      <alignment horizontal="center" vertical="center" wrapText="1"/>
    </xf>
    <xf numFmtId="164" fontId="4" fillId="0" borderId="0" xfId="0" applyNumberFormat="1" applyFont="1" applyBorder="1" applyAlignment="1">
      <alignment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49" fontId="8" fillId="0" borderId="5" xfId="0" applyNumberFormat="1" applyFont="1" applyFill="1" applyBorder="1" applyAlignment="1">
      <alignment horizontal="left"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left" vertical="center" wrapText="1"/>
    </xf>
    <xf numFmtId="10" fontId="8" fillId="4" borderId="10" xfId="0" applyNumberFormat="1" applyFont="1" applyFill="1" applyBorder="1" applyAlignment="1">
      <alignment horizontal="center" vertical="center" wrapText="1"/>
    </xf>
    <xf numFmtId="10" fontId="8" fillId="4" borderId="11"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3" xfId="0" applyNumberFormat="1"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49" fontId="9" fillId="6" borderId="16" xfId="3" applyNumberFormat="1" applyFont="1" applyFill="1" applyBorder="1" applyAlignment="1" applyProtection="1">
      <alignment horizontal="center" vertical="center" wrapText="1"/>
    </xf>
    <xf numFmtId="165" fontId="9" fillId="6" borderId="16" xfId="3" applyFont="1" applyFill="1" applyBorder="1" applyAlignment="1" applyProtection="1">
      <alignment horizontal="center" vertical="center" wrapText="1"/>
    </xf>
    <xf numFmtId="17" fontId="9" fillId="6" borderId="16" xfId="3" applyNumberFormat="1" applyFont="1" applyFill="1" applyBorder="1" applyAlignment="1" applyProtection="1">
      <alignment horizontal="center" vertical="center" wrapText="1"/>
    </xf>
    <xf numFmtId="4" fontId="9" fillId="6" borderId="4" xfId="0" applyNumberFormat="1" applyFont="1" applyFill="1" applyBorder="1" applyAlignment="1">
      <alignment horizontal="right" vertical="center" wrapText="1"/>
    </xf>
    <xf numFmtId="0" fontId="10" fillId="0" borderId="9" xfId="4" applyNumberFormat="1" applyFont="1" applyFill="1" applyBorder="1" applyAlignment="1">
      <alignment horizontal="center" vertical="center" wrapText="1"/>
    </xf>
    <xf numFmtId="0" fontId="10" fillId="0" borderId="17" xfId="4" applyNumberFormat="1" applyFont="1" applyFill="1" applyBorder="1" applyAlignment="1">
      <alignment horizontal="center" vertical="center" wrapText="1"/>
    </xf>
    <xf numFmtId="0" fontId="10" fillId="0" borderId="16" xfId="5" applyFont="1" applyFill="1" applyBorder="1" applyAlignment="1">
      <alignment horizontal="left" vertical="center" wrapText="1"/>
    </xf>
    <xf numFmtId="0" fontId="10" fillId="0" borderId="16" xfId="5" applyFont="1" applyFill="1" applyBorder="1" applyAlignment="1">
      <alignment horizontal="center" vertical="center" wrapText="1"/>
    </xf>
    <xf numFmtId="4" fontId="10" fillId="0" borderId="16" xfId="6" applyNumberFormat="1" applyFont="1" applyFill="1" applyBorder="1" applyAlignment="1" applyProtection="1">
      <alignment horizontal="center" vertical="center" wrapText="1"/>
    </xf>
    <xf numFmtId="164" fontId="11" fillId="0" borderId="16" xfId="1" applyFont="1" applyFill="1" applyBorder="1" applyAlignment="1" applyProtection="1">
      <alignment horizontal="center" vertical="center" wrapText="1"/>
    </xf>
    <xf numFmtId="164" fontId="4" fillId="0" borderId="0" xfId="0" applyNumberFormat="1" applyFont="1" applyAlignment="1">
      <alignment horizontal="center" vertical="center" wrapText="1"/>
    </xf>
    <xf numFmtId="4" fontId="10" fillId="0" borderId="0" xfId="0" applyNumberFormat="1" applyFont="1" applyFill="1" applyBorder="1" applyAlignment="1">
      <alignment horizontal="right" vertical="center" wrapText="1"/>
    </xf>
    <xf numFmtId="0" fontId="12" fillId="2" borderId="16" xfId="5" applyFont="1" applyFill="1" applyBorder="1" applyAlignment="1">
      <alignment horizontal="left" vertical="center" wrapText="1"/>
    </xf>
    <xf numFmtId="166" fontId="12" fillId="2" borderId="16" xfId="5" applyNumberFormat="1" applyFont="1" applyFill="1" applyBorder="1" applyAlignment="1">
      <alignment horizontal="center" vertical="center" wrapText="1"/>
    </xf>
    <xf numFmtId="4" fontId="12" fillId="0" borderId="16" xfId="6" applyNumberFormat="1" applyFont="1" applyFill="1" applyBorder="1" applyAlignment="1" applyProtection="1">
      <alignment horizontal="center" vertical="center" wrapText="1"/>
    </xf>
    <xf numFmtId="43" fontId="4" fillId="0" borderId="0" xfId="0" applyNumberFormat="1" applyFont="1" applyAlignment="1">
      <alignment wrapText="1"/>
    </xf>
    <xf numFmtId="0" fontId="10" fillId="2" borderId="16" xfId="5" applyFont="1" applyFill="1" applyBorder="1" applyAlignment="1">
      <alignment horizontal="center" vertical="center" wrapText="1"/>
    </xf>
    <xf numFmtId="0" fontId="10" fillId="2" borderId="16" xfId="5" applyFont="1" applyFill="1" applyBorder="1" applyAlignment="1">
      <alignment horizontal="left" vertical="center" wrapText="1"/>
    </xf>
    <xf numFmtId="0" fontId="10" fillId="6" borderId="16" xfId="0" applyFont="1" applyFill="1" applyBorder="1" applyAlignment="1">
      <alignment horizontal="center" vertical="center" wrapText="1"/>
    </xf>
    <xf numFmtId="0" fontId="10" fillId="2" borderId="16" xfId="4" applyFont="1" applyFill="1" applyBorder="1" applyAlignment="1">
      <alignment horizontal="left" vertical="center" wrapText="1"/>
    </xf>
    <xf numFmtId="0" fontId="10" fillId="0" borderId="9" xfId="7" applyNumberFormat="1" applyFont="1" applyFill="1" applyBorder="1" applyAlignment="1">
      <alignment horizontal="center" vertical="center" wrapText="1"/>
    </xf>
    <xf numFmtId="0" fontId="10" fillId="0" borderId="17" xfId="7" applyNumberFormat="1" applyFont="1" applyFill="1" applyBorder="1" applyAlignment="1">
      <alignment horizontal="center" vertical="center" wrapText="1"/>
    </xf>
    <xf numFmtId="0" fontId="10" fillId="0" borderId="16" xfId="7" applyFont="1" applyFill="1" applyBorder="1" applyAlignment="1">
      <alignment horizontal="left" vertical="center" wrapText="1"/>
    </xf>
    <xf numFmtId="0" fontId="10" fillId="0" borderId="16" xfId="7" applyFont="1" applyFill="1" applyBorder="1" applyAlignment="1">
      <alignment horizontal="center" vertical="center" wrapText="1"/>
    </xf>
    <xf numFmtId="4" fontId="10" fillId="0" borderId="16" xfId="7" applyNumberFormat="1" applyFont="1" applyFill="1" applyBorder="1" applyAlignment="1" applyProtection="1">
      <alignment horizontal="center" vertical="center" wrapText="1"/>
    </xf>
    <xf numFmtId="0" fontId="10" fillId="0" borderId="16" xfId="7" applyFont="1" applyBorder="1" applyAlignment="1">
      <alignment horizontal="left" vertical="center" wrapText="1"/>
    </xf>
    <xf numFmtId="0" fontId="10" fillId="0" borderId="16" xfId="7" applyFont="1" applyBorder="1" applyAlignment="1">
      <alignment horizontal="center" vertical="center" wrapText="1"/>
    </xf>
    <xf numFmtId="0" fontId="13" fillId="0" borderId="9" xfId="7" applyNumberFormat="1" applyFont="1" applyFill="1" applyBorder="1" applyAlignment="1">
      <alignment horizontal="center" vertical="center" wrapText="1"/>
    </xf>
    <xf numFmtId="0" fontId="13" fillId="0" borderId="17" xfId="7" applyNumberFormat="1" applyFont="1" applyFill="1" applyBorder="1" applyAlignment="1">
      <alignment horizontal="center" vertical="center" wrapText="1"/>
    </xf>
    <xf numFmtId="49" fontId="9" fillId="6" borderId="16" xfId="3" applyNumberFormat="1" applyFont="1" applyFill="1" applyBorder="1" applyAlignment="1" applyProtection="1">
      <alignment horizontal="right" vertical="center" wrapText="1"/>
    </xf>
    <xf numFmtId="4" fontId="4" fillId="0" borderId="0" xfId="0" applyNumberFormat="1" applyFont="1" applyBorder="1" applyAlignment="1">
      <alignment wrapText="1"/>
    </xf>
    <xf numFmtId="0" fontId="14" fillId="0" borderId="18" xfId="0" applyFont="1" applyBorder="1" applyAlignment="1">
      <alignment horizontal="left" vertical="center" wrapText="1"/>
    </xf>
    <xf numFmtId="164" fontId="3" fillId="0" borderId="0" xfId="1" applyFont="1" applyFill="1" applyBorder="1" applyAlignment="1" applyProtection="1">
      <alignment wrapText="1"/>
    </xf>
    <xf numFmtId="49" fontId="15" fillId="0" borderId="19" xfId="0" applyNumberFormat="1" applyFont="1" applyBorder="1" applyAlignment="1">
      <alignment horizontal="center" vertical="center" wrapText="1"/>
    </xf>
    <xf numFmtId="49" fontId="15" fillId="0" borderId="0" xfId="0" applyNumberFormat="1" applyFont="1" applyBorder="1" applyAlignment="1">
      <alignment horizontal="center" vertical="center" wrapText="1"/>
    </xf>
    <xf numFmtId="0" fontId="16" fillId="0" borderId="0" xfId="0" applyFont="1" applyBorder="1" applyAlignment="1">
      <alignment horizontal="center" vertical="center" wrapText="1"/>
    </xf>
    <xf numFmtId="0" fontId="15" fillId="0" borderId="18" xfId="0" applyFont="1" applyBorder="1" applyAlignment="1">
      <alignment horizontal="center" wrapText="1"/>
    </xf>
    <xf numFmtId="0" fontId="17" fillId="0" borderId="18" xfId="0" applyFont="1" applyBorder="1" applyAlignment="1">
      <alignment horizontal="center" vertical="center" wrapText="1"/>
    </xf>
    <xf numFmtId="0" fontId="16" fillId="0" borderId="18" xfId="0" applyFont="1" applyFill="1" applyBorder="1" applyAlignment="1">
      <alignment horizontal="right" vertical="center" wrapText="1"/>
    </xf>
    <xf numFmtId="49" fontId="18" fillId="0" borderId="20" xfId="0" applyNumberFormat="1" applyFont="1" applyBorder="1" applyAlignment="1">
      <alignment vertical="center" wrapText="1"/>
    </xf>
    <xf numFmtId="49" fontId="18" fillId="0" borderId="11" xfId="0" applyNumberFormat="1" applyFont="1" applyBorder="1" applyAlignment="1">
      <alignment vertical="center" wrapText="1"/>
    </xf>
    <xf numFmtId="0" fontId="18" fillId="0" borderId="11" xfId="0" applyFont="1" applyBorder="1" applyAlignment="1">
      <alignment horizontal="center" vertical="center" wrapText="1"/>
    </xf>
    <xf numFmtId="0" fontId="18" fillId="0" borderId="11" xfId="0" applyFont="1" applyBorder="1" applyAlignment="1">
      <alignment vertical="center" wrapText="1"/>
    </xf>
    <xf numFmtId="49" fontId="0" fillId="0" borderId="0" xfId="0" applyNumberFormat="1" applyBorder="1" applyAlignment="1">
      <alignment wrapText="1"/>
    </xf>
    <xf numFmtId="0" fontId="0" fillId="0" borderId="0" xfId="0" applyBorder="1" applyAlignment="1">
      <alignment wrapText="1"/>
    </xf>
    <xf numFmtId="0" fontId="0" fillId="0" borderId="0" xfId="0" applyBorder="1" applyAlignment="1">
      <alignment horizontal="center" wrapText="1"/>
    </xf>
    <xf numFmtId="49" fontId="4" fillId="0" borderId="0" xfId="0" applyNumberFormat="1" applyFont="1" applyBorder="1" applyAlignment="1">
      <alignment wrapText="1"/>
    </xf>
    <xf numFmtId="0" fontId="4" fillId="0" borderId="0" xfId="0" applyFont="1" applyBorder="1" applyAlignment="1">
      <alignment horizontal="center" wrapText="1"/>
    </xf>
    <xf numFmtId="49" fontId="4" fillId="0" borderId="0" xfId="0" applyNumberFormat="1" applyFont="1" applyAlignment="1">
      <alignment wrapText="1"/>
    </xf>
    <xf numFmtId="0" fontId="4" fillId="0" borderId="0" xfId="0" applyFont="1" applyAlignment="1">
      <alignment horizontal="center" wrapText="1"/>
    </xf>
    <xf numFmtId="164" fontId="19" fillId="0" borderId="0" xfId="1" applyFont="1" applyFill="1" applyBorder="1" applyAlignment="1" applyProtection="1">
      <alignment horizontal="center" wrapText="1"/>
    </xf>
    <xf numFmtId="164" fontId="8" fillId="7" borderId="0" xfId="1" applyFont="1" applyFill="1" applyBorder="1" applyAlignment="1" applyProtection="1">
      <alignment horizontal="center" wrapText="1"/>
    </xf>
  </cellXfs>
  <cellStyles count="525">
    <cellStyle name="20% - Accent1" xfId="8"/>
    <cellStyle name="20% - Accent1 2" xfId="9"/>
    <cellStyle name="20% - Accent1_PASSEIO ORLA - SINAPI - R3" xfId="10"/>
    <cellStyle name="20% - Accent2" xfId="11"/>
    <cellStyle name="20% - Accent2 2" xfId="12"/>
    <cellStyle name="20% - Accent2_PASSEIO ORLA - SINAPI - R3" xfId="13"/>
    <cellStyle name="20% - Accent3" xfId="14"/>
    <cellStyle name="20% - Accent3 2" xfId="15"/>
    <cellStyle name="20% - Accent3_PASSEIO ORLA - SINAPI - R3" xfId="16"/>
    <cellStyle name="20% - Accent4" xfId="17"/>
    <cellStyle name="20% - Accent4 2" xfId="18"/>
    <cellStyle name="20% - Accent4_PASSEIO ORLA - SINAPI - R3" xfId="19"/>
    <cellStyle name="20% - Accent5" xfId="20"/>
    <cellStyle name="20% - Accent5 2" xfId="21"/>
    <cellStyle name="20% - Accent5_PASSEIO ORLA - SINAPI - R3" xfId="22"/>
    <cellStyle name="20% - Accent6" xfId="23"/>
    <cellStyle name="20% - Accent6 2" xfId="24"/>
    <cellStyle name="20% - Accent6_PASSEIO ORLA - SINAPI - R3" xfId="25"/>
    <cellStyle name="20% - Ênfase1 2" xfId="26"/>
    <cellStyle name="20% - Ênfase1 2 2" xfId="27"/>
    <cellStyle name="20% - Ênfase1 2_ATA PASSEIOS" xfId="28"/>
    <cellStyle name="20% - Ênfase1 3" xfId="29"/>
    <cellStyle name="20% - Ênfase1 3 2" xfId="30"/>
    <cellStyle name="20% - Ênfase1 3_ATA PASSEIOS" xfId="31"/>
    <cellStyle name="20% - Ênfase2 2" xfId="32"/>
    <cellStyle name="20% - Ênfase2 2 2" xfId="33"/>
    <cellStyle name="20% - Ênfase2 2_ATA PASSEIOS" xfId="34"/>
    <cellStyle name="20% - Ênfase2 3" xfId="35"/>
    <cellStyle name="20% - Ênfase2 3 2" xfId="36"/>
    <cellStyle name="20% - Ênfase2 3_ATA PASSEIOS" xfId="37"/>
    <cellStyle name="20% - Ênfase3 2" xfId="38"/>
    <cellStyle name="20% - Ênfase3 2 2" xfId="39"/>
    <cellStyle name="20% - Ênfase3 2_ATA PASSEIOS" xfId="40"/>
    <cellStyle name="20% - Ênfase3 3" xfId="41"/>
    <cellStyle name="20% - Ênfase3 3 2" xfId="42"/>
    <cellStyle name="20% - Ênfase3 3_ATA PASSEIOS" xfId="43"/>
    <cellStyle name="20% - Ênfase4 2" xfId="44"/>
    <cellStyle name="20% - Ênfase4 2 2" xfId="45"/>
    <cellStyle name="20% - Ênfase4 2_ATA PASSEIOS" xfId="46"/>
    <cellStyle name="20% - Ênfase4 3" xfId="47"/>
    <cellStyle name="20% - Ênfase4 3 2" xfId="48"/>
    <cellStyle name="20% - Ênfase4 3_ATA PASSEIOS" xfId="49"/>
    <cellStyle name="20% - Ênfase5 2" xfId="50"/>
    <cellStyle name="20% - Ênfase5 2 2" xfId="51"/>
    <cellStyle name="20% - Ênfase5 2_ATA PASSEIOS" xfId="52"/>
    <cellStyle name="20% - Ênfase5 3" xfId="53"/>
    <cellStyle name="20% - Ênfase5 3 2" xfId="54"/>
    <cellStyle name="20% - Ênfase5 3_ATA PASSEIOS" xfId="55"/>
    <cellStyle name="20% - Ênfase6 2" xfId="56"/>
    <cellStyle name="20% - Ênfase6 2 2" xfId="57"/>
    <cellStyle name="20% - Ênfase6 2_ATA PASSEIOS" xfId="58"/>
    <cellStyle name="20% - Ênfase6 3" xfId="59"/>
    <cellStyle name="20% - Ênfase6 3 2" xfId="60"/>
    <cellStyle name="20% - Ênfase6 3_ATA PASSEIOS" xfId="61"/>
    <cellStyle name="40% - Accent1" xfId="62"/>
    <cellStyle name="40% - Accent1 2" xfId="63"/>
    <cellStyle name="40% - Accent1_PASSEIO ORLA - SINAPI - R3" xfId="64"/>
    <cellStyle name="40% - Accent2" xfId="65"/>
    <cellStyle name="40% - Accent2 2" xfId="66"/>
    <cellStyle name="40% - Accent2_PASSEIO ORLA - SINAPI - R3" xfId="67"/>
    <cellStyle name="40% - Accent3" xfId="68"/>
    <cellStyle name="40% - Accent3 2" xfId="69"/>
    <cellStyle name="40% - Accent3_PASSEIO ORLA - SINAPI - R3" xfId="70"/>
    <cellStyle name="40% - Accent4" xfId="71"/>
    <cellStyle name="40% - Accent4 2" xfId="72"/>
    <cellStyle name="40% - Accent4_PASSEIO ORLA - SINAPI - R3" xfId="73"/>
    <cellStyle name="40% - Accent5" xfId="74"/>
    <cellStyle name="40% - Accent5 2" xfId="75"/>
    <cellStyle name="40% - Accent5_PASSEIO ORLA - SINAPI - R3" xfId="76"/>
    <cellStyle name="40% - Accent6" xfId="77"/>
    <cellStyle name="40% - Accent6 2" xfId="78"/>
    <cellStyle name="40% - Accent6_PASSEIO ORLA - SINAPI - R3" xfId="79"/>
    <cellStyle name="40% - Ênfase1 2" xfId="80"/>
    <cellStyle name="40% - Ênfase1 2 2" xfId="81"/>
    <cellStyle name="40% - Ênfase1 2_ATA PASSEIOS" xfId="82"/>
    <cellStyle name="40% - Ênfase1 3" xfId="83"/>
    <cellStyle name="40% - Ênfase1 3 2" xfId="84"/>
    <cellStyle name="40% - Ênfase1 3_ATA PASSEIOS" xfId="85"/>
    <cellStyle name="40% - Ênfase2 2" xfId="86"/>
    <cellStyle name="40% - Ênfase2 2 2" xfId="87"/>
    <cellStyle name="40% - Ênfase2 2_ATA PASSEIOS" xfId="88"/>
    <cellStyle name="40% - Ênfase2 3" xfId="89"/>
    <cellStyle name="40% - Ênfase2 3 2" xfId="90"/>
    <cellStyle name="40% - Ênfase2 3_ATA PASSEIOS" xfId="91"/>
    <cellStyle name="40% - Ênfase3 2" xfId="92"/>
    <cellStyle name="40% - Ênfase3 2 2" xfId="93"/>
    <cellStyle name="40% - Ênfase3 2_ATA PASSEIOS" xfId="94"/>
    <cellStyle name="40% - Ênfase3 3" xfId="95"/>
    <cellStyle name="40% - Ênfase3 3 2" xfId="96"/>
    <cellStyle name="40% - Ênfase3 3_ATA PASSEIOS" xfId="97"/>
    <cellStyle name="40% - Ênfase4 2" xfId="98"/>
    <cellStyle name="40% - Ênfase4 2 2" xfId="99"/>
    <cellStyle name="40% - Ênfase4 2_ATA PASSEIOS" xfId="100"/>
    <cellStyle name="40% - Ênfase4 3" xfId="101"/>
    <cellStyle name="40% - Ênfase4 3 2" xfId="102"/>
    <cellStyle name="40% - Ênfase4 3_ATA PASSEIOS" xfId="103"/>
    <cellStyle name="40% - Ênfase5 2" xfId="104"/>
    <cellStyle name="40% - Ênfase5 2 2" xfId="105"/>
    <cellStyle name="40% - Ênfase5 2_ATA PASSEIOS" xfId="106"/>
    <cellStyle name="40% - Ênfase5 3" xfId="107"/>
    <cellStyle name="40% - Ênfase5 3 2" xfId="108"/>
    <cellStyle name="40% - Ênfase5 3_ATA PASSEIOS" xfId="109"/>
    <cellStyle name="40% - Ênfase6 2" xfId="110"/>
    <cellStyle name="40% - Ênfase6 2 2" xfId="111"/>
    <cellStyle name="40% - Ênfase6 2_ATA PASSEIOS" xfId="112"/>
    <cellStyle name="40% - Ênfase6 3" xfId="113"/>
    <cellStyle name="40% - Ênfase6 3 2" xfId="114"/>
    <cellStyle name="40% - Ênfase6 3_ATA PASSEIOS" xfId="115"/>
    <cellStyle name="60% - Accent1" xfId="116"/>
    <cellStyle name="60% - Accent1 2" xfId="117"/>
    <cellStyle name="60% - Accent1_PLANILHA LICITAÇÃO - R5" xfId="118"/>
    <cellStyle name="60% - Accent2" xfId="119"/>
    <cellStyle name="60% - Accent2 2" xfId="120"/>
    <cellStyle name="60% - Accent2_PLANILHA LICITAÇÃO - R5" xfId="121"/>
    <cellStyle name="60% - Accent3" xfId="122"/>
    <cellStyle name="60% - Accent3 2" xfId="123"/>
    <cellStyle name="60% - Accent3_PLANILHA LICITAÇÃO - R5" xfId="124"/>
    <cellStyle name="60% - Accent4" xfId="125"/>
    <cellStyle name="60% - Accent4 2" xfId="126"/>
    <cellStyle name="60% - Accent4_PLANILHA LICITAÇÃO - R5" xfId="127"/>
    <cellStyle name="60% - Accent5" xfId="128"/>
    <cellStyle name="60% - Accent5 2" xfId="129"/>
    <cellStyle name="60% - Accent5_PLANILHA LICITAÇÃO - R5" xfId="130"/>
    <cellStyle name="60% - Accent6" xfId="131"/>
    <cellStyle name="60% - Accent6 2" xfId="132"/>
    <cellStyle name="60% - Accent6_PLANILHA LICITAÇÃO - R5" xfId="133"/>
    <cellStyle name="60% - Ênfase1 2" xfId="134"/>
    <cellStyle name="60% - Ênfase1 2 2" xfId="135"/>
    <cellStyle name="60% - Ênfase1 3" xfId="136"/>
    <cellStyle name="60% - Ênfase1 3 2" xfId="137"/>
    <cellStyle name="60% - Ênfase2 2" xfId="138"/>
    <cellStyle name="60% - Ênfase2 2 2" xfId="139"/>
    <cellStyle name="60% - Ênfase2 3" xfId="140"/>
    <cellStyle name="60% - Ênfase2 3 2" xfId="141"/>
    <cellStyle name="60% - Ênfase3 2" xfId="142"/>
    <cellStyle name="60% - Ênfase3 2 2" xfId="143"/>
    <cellStyle name="60% - Ênfase3 3" xfId="144"/>
    <cellStyle name="60% - Ênfase3 3 2" xfId="145"/>
    <cellStyle name="60% - Ênfase4 2" xfId="146"/>
    <cellStyle name="60% - Ênfase4 2 2" xfId="147"/>
    <cellStyle name="60% - Ênfase4 3" xfId="148"/>
    <cellStyle name="60% - Ênfase4 3 2" xfId="149"/>
    <cellStyle name="60% - Ênfase5 2" xfId="150"/>
    <cellStyle name="60% - Ênfase5 2 2" xfId="151"/>
    <cellStyle name="60% - Ênfase5 3" xfId="152"/>
    <cellStyle name="60% - Ênfase5 3 2" xfId="153"/>
    <cellStyle name="60% - Ênfase6 2" xfId="154"/>
    <cellStyle name="60% - Ênfase6 2 2" xfId="155"/>
    <cellStyle name="60% - Ênfase6 3" xfId="156"/>
    <cellStyle name="60% - Ênfase6 3 2" xfId="157"/>
    <cellStyle name="Accent 1 1" xfId="158"/>
    <cellStyle name="Accent 1 2" xfId="159"/>
    <cellStyle name="Accent 2 1" xfId="160"/>
    <cellStyle name="Accent 2 2" xfId="161"/>
    <cellStyle name="Accent 3 1" xfId="162"/>
    <cellStyle name="Accent 3 2" xfId="163"/>
    <cellStyle name="Accent 4" xfId="164"/>
    <cellStyle name="Accent 5" xfId="165"/>
    <cellStyle name="Accent_Planilha Orçamentária - Conde Dolabela - Gustavo Barbi" xfId="166"/>
    <cellStyle name="Accent1" xfId="167"/>
    <cellStyle name="Accent1 2" xfId="168"/>
    <cellStyle name="Accent1_PLANILHA LICITAÇÃO - R5" xfId="169"/>
    <cellStyle name="Accent2" xfId="170"/>
    <cellStyle name="Accent2 2" xfId="171"/>
    <cellStyle name="Accent2_PLANILHA LICITAÇÃO - R5" xfId="172"/>
    <cellStyle name="Accent3" xfId="173"/>
    <cellStyle name="Accent3 2" xfId="174"/>
    <cellStyle name="Accent3_PLANILHA LICITAÇÃO - R5" xfId="175"/>
    <cellStyle name="Accent4" xfId="176"/>
    <cellStyle name="Accent4 2" xfId="177"/>
    <cellStyle name="Accent4_PLANILHA LICITAÇÃO - R5" xfId="178"/>
    <cellStyle name="Accent5" xfId="179"/>
    <cellStyle name="Accent5 2" xfId="180"/>
    <cellStyle name="Accent5_PLANILHA LICITAÇÃO - R5" xfId="181"/>
    <cellStyle name="Accent6" xfId="182"/>
    <cellStyle name="Accent6 2" xfId="183"/>
    <cellStyle name="Accent6_PLANILHA LICITAÇÃO - R5" xfId="184"/>
    <cellStyle name="Bad 1" xfId="185"/>
    <cellStyle name="Bad 2" xfId="186"/>
    <cellStyle name="Bad 2 2" xfId="187"/>
    <cellStyle name="Bad 3" xfId="188"/>
    <cellStyle name="Bad_PLANILHA LICITAÇÃO - R5" xfId="189"/>
    <cellStyle name="Bom 2" xfId="190"/>
    <cellStyle name="Bom 2 2" xfId="191"/>
    <cellStyle name="Bom 3" xfId="192"/>
    <cellStyle name="Bom 3 2" xfId="193"/>
    <cellStyle name="Bom 4" xfId="194"/>
    <cellStyle name="Calculation" xfId="195"/>
    <cellStyle name="Calculation 2" xfId="196"/>
    <cellStyle name="Calculation_PLANILHA LICITAÇÃO - R5" xfId="197"/>
    <cellStyle name="Cálculo 2" xfId="198"/>
    <cellStyle name="Cálculo 2 2" xfId="199"/>
    <cellStyle name="Cálculo 2_PLANILHA CONSILL LICITAÇÃO" xfId="200"/>
    <cellStyle name="Cálculo 3" xfId="201"/>
    <cellStyle name="Cálculo 3 2" xfId="202"/>
    <cellStyle name="Cálculo 3_PLANILHA CONSILL LICITAÇÃO" xfId="203"/>
    <cellStyle name="Cancel" xfId="204"/>
    <cellStyle name="Cancel 2" xfId="205"/>
    <cellStyle name="Cancel 3" xfId="206"/>
    <cellStyle name="Célula de Verificação 2" xfId="207"/>
    <cellStyle name="Célula de Verificação 2 2" xfId="208"/>
    <cellStyle name="Célula de Verificação 2_PLANILHA CONSILL LICITAÇÃO" xfId="209"/>
    <cellStyle name="Célula de Verificação 3" xfId="210"/>
    <cellStyle name="Célula de Verificação 3 2" xfId="211"/>
    <cellStyle name="Célula de Verificação 3_PLANILHA CONSILL LICITAÇÃO" xfId="212"/>
    <cellStyle name="Célula Vinculada 2" xfId="213"/>
    <cellStyle name="Célula Vinculada 2 2" xfId="214"/>
    <cellStyle name="Célula Vinculada 2_PLANILHA CONSILL LICITAÇÃO" xfId="215"/>
    <cellStyle name="Célula Vinculada 3" xfId="216"/>
    <cellStyle name="Célula Vinculada 3 2" xfId="217"/>
    <cellStyle name="Célula Vinculada 3_PLANILHA CONSILL LICITAÇÃO" xfId="218"/>
    <cellStyle name="Check Cell" xfId="219"/>
    <cellStyle name="Check Cell 2" xfId="220"/>
    <cellStyle name="Check Cell_PLANILHA LICITAÇÃO - R5" xfId="221"/>
    <cellStyle name="Data" xfId="222"/>
    <cellStyle name="Data 2" xfId="223"/>
    <cellStyle name="Data 2 2" xfId="224"/>
    <cellStyle name="Data_PLANILHA LICITAÇÃO - R5" xfId="225"/>
    <cellStyle name="Ênfase1 2" xfId="226"/>
    <cellStyle name="Ênfase1 2 2" xfId="227"/>
    <cellStyle name="Ênfase1 3" xfId="228"/>
    <cellStyle name="Ênfase1 3 2" xfId="229"/>
    <cellStyle name="Ênfase2 2" xfId="230"/>
    <cellStyle name="Ênfase2 2 2" xfId="231"/>
    <cellStyle name="Ênfase2 3" xfId="232"/>
    <cellStyle name="Ênfase2 3 2" xfId="233"/>
    <cellStyle name="Ênfase3 2" xfId="234"/>
    <cellStyle name="Ênfase3 2 2" xfId="235"/>
    <cellStyle name="Ênfase3 3" xfId="236"/>
    <cellStyle name="Ênfase3 3 2" xfId="237"/>
    <cellStyle name="Ênfase4 2" xfId="238"/>
    <cellStyle name="Ênfase4 2 2" xfId="239"/>
    <cellStyle name="Ênfase4 3" xfId="240"/>
    <cellStyle name="Ênfase4 3 2" xfId="241"/>
    <cellStyle name="Ênfase5 2" xfId="242"/>
    <cellStyle name="Ênfase5 2 2" xfId="243"/>
    <cellStyle name="Ênfase5 3" xfId="244"/>
    <cellStyle name="Ênfase5 3 2" xfId="245"/>
    <cellStyle name="Ênfase6 2" xfId="246"/>
    <cellStyle name="Ênfase6 2 2" xfId="247"/>
    <cellStyle name="Ênfase6 3" xfId="248"/>
    <cellStyle name="Ênfase6 3 2" xfId="249"/>
    <cellStyle name="Entrada 2" xfId="250"/>
    <cellStyle name="Entrada 2 2" xfId="251"/>
    <cellStyle name="Entrada 2_PLANILHA CONSILL LICITAÇÃO" xfId="252"/>
    <cellStyle name="Entrada 3" xfId="253"/>
    <cellStyle name="Entrada 3 2" xfId="254"/>
    <cellStyle name="Entrada 3_PLANILHA CONSILL LICITAÇÃO" xfId="255"/>
    <cellStyle name="Error 1" xfId="256"/>
    <cellStyle name="Error 2" xfId="257"/>
    <cellStyle name="Explanatory Text" xfId="258"/>
    <cellStyle name="Fixo" xfId="259"/>
    <cellStyle name="Fixo 2" xfId="260"/>
    <cellStyle name="Fixo 2 2" xfId="261"/>
    <cellStyle name="Fixo_PLANILHA LICITAÇÃO - R5" xfId="262"/>
    <cellStyle name="Footnote 1" xfId="263"/>
    <cellStyle name="Footnote 2" xfId="264"/>
    <cellStyle name="Good 1" xfId="265"/>
    <cellStyle name="Good 2" xfId="266"/>
    <cellStyle name="Good 2 2" xfId="267"/>
    <cellStyle name="Good_PLANILHA LICITAÇÃO - R5" xfId="268"/>
    <cellStyle name="Heading 1 1" xfId="269"/>
    <cellStyle name="Heading 1 2" xfId="270"/>
    <cellStyle name="Heading 1 2 2" xfId="271"/>
    <cellStyle name="Heading 1_PLANILHA LICITAÇÃO - R5" xfId="272"/>
    <cellStyle name="Heading 2 1" xfId="273"/>
    <cellStyle name="Heading 2 2" xfId="274"/>
    <cellStyle name="Heading 2 2 2" xfId="275"/>
    <cellStyle name="Heading 2_PLANILHA LICITAÇÃO - R5" xfId="276"/>
    <cellStyle name="Heading 3" xfId="277"/>
    <cellStyle name="Heading 4" xfId="278"/>
    <cellStyle name="Heading 5" xfId="279"/>
    <cellStyle name="Heading 6" xfId="280"/>
    <cellStyle name="Heading_Planilha Orçamentária - Conde Dolabela - Gustavo Barbi" xfId="281"/>
    <cellStyle name="Hiperlink 2" xfId="282"/>
    <cellStyle name="Incorreto 2" xfId="283"/>
    <cellStyle name="Incorreto 2 2" xfId="284"/>
    <cellStyle name="Incorreto 3" xfId="285"/>
    <cellStyle name="Incorreto 3 2" xfId="286"/>
    <cellStyle name="Input" xfId="287"/>
    <cellStyle name="Input 2" xfId="288"/>
    <cellStyle name="Input_PLANILHA LICITAÇÃO - R5" xfId="289"/>
    <cellStyle name="Linked Cell" xfId="290"/>
    <cellStyle name="Moeda" xfId="1" builtinId="4"/>
    <cellStyle name="Moeda 10" xfId="291"/>
    <cellStyle name="Moeda 11" xfId="292"/>
    <cellStyle name="Moeda 2" xfId="293"/>
    <cellStyle name="Moeda 2 2" xfId="294"/>
    <cellStyle name="Moeda 2 2 2" xfId="295"/>
    <cellStyle name="Moeda 2 2 2 2" xfId="296"/>
    <cellStyle name="Moeda 2 2 2 3" xfId="297"/>
    <cellStyle name="Moeda 2 2 3" xfId="298"/>
    <cellStyle name="Moeda 2 2 4" xfId="299"/>
    <cellStyle name="Moeda 2 2 5" xfId="300"/>
    <cellStyle name="Moeda 2 3" xfId="301"/>
    <cellStyle name="Moeda 2 4" xfId="302"/>
    <cellStyle name="Moeda 2_ÁLVARO JOSÉ DOS SANTOS" xfId="303"/>
    <cellStyle name="Moeda 3" xfId="304"/>
    <cellStyle name="Moeda 3 2" xfId="305"/>
    <cellStyle name="Moeda 3 2 2" xfId="306"/>
    <cellStyle name="Moeda 4" xfId="307"/>
    <cellStyle name="Moeda 4 2" xfId="308"/>
    <cellStyle name="Moeda 5" xfId="309"/>
    <cellStyle name="Moeda 5 2" xfId="310"/>
    <cellStyle name="Moeda 6" xfId="311"/>
    <cellStyle name="Moeda 6 2" xfId="312"/>
    <cellStyle name="Moeda 7" xfId="313"/>
    <cellStyle name="Moeda 7 2" xfId="314"/>
    <cellStyle name="Moeda 8" xfId="315"/>
    <cellStyle name="Moeda 9" xfId="316"/>
    <cellStyle name="Neutra 2" xfId="317"/>
    <cellStyle name="Neutra 2 2" xfId="318"/>
    <cellStyle name="Neutra 3" xfId="319"/>
    <cellStyle name="Neutra 3 2" xfId="320"/>
    <cellStyle name="Neutra 4" xfId="321"/>
    <cellStyle name="Neutral 1" xfId="322"/>
    <cellStyle name="Neutral 2" xfId="323"/>
    <cellStyle name="Neutral 2 2" xfId="324"/>
    <cellStyle name="Neutral_PLANILHA LICITAÇÃO - R5" xfId="325"/>
    <cellStyle name="Normal" xfId="0" builtinId="0"/>
    <cellStyle name="Normal 10" xfId="326"/>
    <cellStyle name="Normal 11" xfId="327"/>
    <cellStyle name="Normal 12" xfId="328"/>
    <cellStyle name="Normal 13" xfId="329"/>
    <cellStyle name="Normal 141" xfId="4"/>
    <cellStyle name="Normal 141 2" xfId="330"/>
    <cellStyle name="Normal 142" xfId="331"/>
    <cellStyle name="Normal 147" xfId="332"/>
    <cellStyle name="Normal 152" xfId="333"/>
    <cellStyle name="Normal 153" xfId="334"/>
    <cellStyle name="Normal 155" xfId="335"/>
    <cellStyle name="Normal 156" xfId="336"/>
    <cellStyle name="Normal 158" xfId="337"/>
    <cellStyle name="Normal 159" xfId="338"/>
    <cellStyle name="Normal 160" xfId="339"/>
    <cellStyle name="Normal 161" xfId="340"/>
    <cellStyle name="Normal 165" xfId="341"/>
    <cellStyle name="Normal 166" xfId="342"/>
    <cellStyle name="Normal 173" xfId="343"/>
    <cellStyle name="Normal 2" xfId="5"/>
    <cellStyle name="Normal 2 2" xfId="344"/>
    <cellStyle name="Normal 2 2 2" xfId="345"/>
    <cellStyle name="Normal 2 2 3" xfId="346"/>
    <cellStyle name="Normal 2 2 3 2" xfId="347"/>
    <cellStyle name="Normal 2 3" xfId="348"/>
    <cellStyle name="Normal 2 4" xfId="349"/>
    <cellStyle name="Normal 2_022-007-ORC-R2 - 19NOV2014" xfId="350"/>
    <cellStyle name="Normal 3" xfId="351"/>
    <cellStyle name="Normal 3 2" xfId="352"/>
    <cellStyle name="Normal 3 3" xfId="353"/>
    <cellStyle name="Normal 3_ASCAMARE 01-2016 -terraplanagem - 22.05.17" xfId="354"/>
    <cellStyle name="Normal 4" xfId="355"/>
    <cellStyle name="Normal 5" xfId="356"/>
    <cellStyle name="Normal 5 2" xfId="357"/>
    <cellStyle name="Normal 6" xfId="358"/>
    <cellStyle name="Normal 6 2" xfId="359"/>
    <cellStyle name="Normal 7" xfId="360"/>
    <cellStyle name="Normal 8" xfId="361"/>
    <cellStyle name="Normal 8 2" xfId="362"/>
    <cellStyle name="Normal 85" xfId="363"/>
    <cellStyle name="Normal 87" xfId="364"/>
    <cellStyle name="Normal 9" xfId="365"/>
    <cellStyle name="Normal_PLANILHA ADITIVO 01" xfId="2"/>
    <cellStyle name="Nota 2" xfId="366"/>
    <cellStyle name="Nota 2 2" xfId="367"/>
    <cellStyle name="Nota 2 2 2" xfId="368"/>
    <cellStyle name="Nota 2 2_PLANILHA LICITAÇÃO - R5" xfId="369"/>
    <cellStyle name="Nota 2 3" xfId="370"/>
    <cellStyle name="Nota 2 4" xfId="371"/>
    <cellStyle name="Nota 2_ÁLVARO JOSÉ DOS SANTOS" xfId="372"/>
    <cellStyle name="Nota 3" xfId="373"/>
    <cellStyle name="Nota 3 2" xfId="374"/>
    <cellStyle name="Nota 3 3" xfId="375"/>
    <cellStyle name="Nota 3_PLANILHA CONSILL LICITAÇÃO" xfId="376"/>
    <cellStyle name="Nota 4" xfId="377"/>
    <cellStyle name="Nota 5" xfId="378"/>
    <cellStyle name="Nota 6" xfId="379"/>
    <cellStyle name="Note 1" xfId="380"/>
    <cellStyle name="Note 2" xfId="381"/>
    <cellStyle name="Note 2 2" xfId="382"/>
    <cellStyle name="Note_PLANILHA LICITAÇÃO - R5" xfId="383"/>
    <cellStyle name="Output" xfId="384"/>
    <cellStyle name="Output 2" xfId="385"/>
    <cellStyle name="Output_PLANILHA LICITAÇÃO - R5" xfId="386"/>
    <cellStyle name="Percentual" xfId="387"/>
    <cellStyle name="Percentual 2" xfId="388"/>
    <cellStyle name="Percentual 2 2" xfId="389"/>
    <cellStyle name="Percentual_PLANILHA LICITAÇÃO - R5" xfId="390"/>
    <cellStyle name="Ponto" xfId="391"/>
    <cellStyle name="Ponto 2" xfId="392"/>
    <cellStyle name="Ponto 2 2" xfId="393"/>
    <cellStyle name="Ponto_PLANILHA LICITAÇÃO - R5" xfId="394"/>
    <cellStyle name="Porcentagem 10" xfId="395"/>
    <cellStyle name="Porcentagem 10 2" xfId="396"/>
    <cellStyle name="Porcentagem 2" xfId="397"/>
    <cellStyle name="Porcentagem 2 2" xfId="398"/>
    <cellStyle name="Porcentagem 2 2 2" xfId="399"/>
    <cellStyle name="Porcentagem 2 3" xfId="400"/>
    <cellStyle name="Porcentagem 2_ÁLVARO JOSÉ DOS SANTOS" xfId="401"/>
    <cellStyle name="Porcentagem 3" xfId="402"/>
    <cellStyle name="Porcentagem 3 2" xfId="403"/>
    <cellStyle name="Porcentagem 3 2 2" xfId="404"/>
    <cellStyle name="Porcentagem 3 3" xfId="405"/>
    <cellStyle name="Porcentagem 4" xfId="406"/>
    <cellStyle name="Porcentagem 4 2" xfId="407"/>
    <cellStyle name="Porcentagem 5" xfId="408"/>
    <cellStyle name="Porcentagem 5 2" xfId="409"/>
    <cellStyle name="Porcentagem 5 3" xfId="410"/>
    <cellStyle name="Porcentagem 6" xfId="411"/>
    <cellStyle name="Porcentagem 6 2" xfId="412"/>
    <cellStyle name="Porcentagem 7" xfId="413"/>
    <cellStyle name="Porcentagem 7 2" xfId="414"/>
    <cellStyle name="Porcentagem 8" xfId="415"/>
    <cellStyle name="Porcentagem 9" xfId="416"/>
    <cellStyle name="Saída 2" xfId="417"/>
    <cellStyle name="Saída 2 2" xfId="418"/>
    <cellStyle name="Saída 2_PLANILHA CONSILL LICITAÇÃO" xfId="419"/>
    <cellStyle name="Saída 3" xfId="420"/>
    <cellStyle name="Saída 3 2" xfId="421"/>
    <cellStyle name="Saída 3_PLANILHA CONSILL LICITAÇÃO" xfId="422"/>
    <cellStyle name="Separador de m" xfId="423"/>
    <cellStyle name="Separador de m 2" xfId="424"/>
    <cellStyle name="Separador de m 2 2" xfId="425"/>
    <cellStyle name="Separador de m_PLANILHA LICITAÇÃO - R5" xfId="426"/>
    <cellStyle name="Separador de milhares 10" xfId="427"/>
    <cellStyle name="Separador de milhares 10 2" xfId="428"/>
    <cellStyle name="Separador de milhares 2" xfId="429"/>
    <cellStyle name="Separador de milhares 2 2" xfId="430"/>
    <cellStyle name="Separador de milhares 2 2 2" xfId="431"/>
    <cellStyle name="Separador de milhares 2 3" xfId="432"/>
    <cellStyle name="Separador de milhares 2 4" xfId="433"/>
    <cellStyle name="Separador de milhares 2_ÁLVARO JOSÉ DOS SANTOS" xfId="434"/>
    <cellStyle name="Separador de milhares 3" xfId="3"/>
    <cellStyle name="Separador de milhares 3 2" xfId="435"/>
    <cellStyle name="Separador de milhares 3 2 2" xfId="436"/>
    <cellStyle name="Separador de milhares 3 3" xfId="6"/>
    <cellStyle name="Separador de milhares 3 4" xfId="437"/>
    <cellStyle name="Separador de milhares 3_ÁLVARO JOSÉ DOS SANTOS" xfId="438"/>
    <cellStyle name="Separador de milhares 4" xfId="439"/>
    <cellStyle name="Separador de milhares 4 2" xfId="440"/>
    <cellStyle name="Separador de milhares 4 2 2" xfId="441"/>
    <cellStyle name="Separador de milhares 4 2 2 17" xfId="7"/>
    <cellStyle name="Separador de milhares 4_ÁLVARO JOSÉ DOS SANTOS" xfId="442"/>
    <cellStyle name="Separador de milhares 5" xfId="443"/>
    <cellStyle name="Separador de milhares 5 2" xfId="444"/>
    <cellStyle name="Separador de milhares 5 2 2" xfId="445"/>
    <cellStyle name="Separador de milhares 5 3" xfId="446"/>
    <cellStyle name="Separador de milhares 5 4" xfId="447"/>
    <cellStyle name="Separador de milhares 5_ÁLVARO JOSÉ DOS SANTOS" xfId="448"/>
    <cellStyle name="Separador de milhares 6" xfId="449"/>
    <cellStyle name="Status 1" xfId="450"/>
    <cellStyle name="Status 2" xfId="451"/>
    <cellStyle name="Text 1" xfId="452"/>
    <cellStyle name="Text 2" xfId="453"/>
    <cellStyle name="Texto de Aviso 2" xfId="454"/>
    <cellStyle name="Texto de Aviso 2 2" xfId="455"/>
    <cellStyle name="Texto de Aviso 3" xfId="456"/>
    <cellStyle name="Texto de Aviso 3 2" xfId="457"/>
    <cellStyle name="Texto Explicativo 2" xfId="458"/>
    <cellStyle name="Texto Explicativo 2 2" xfId="459"/>
    <cellStyle name="Texto Explicativo 3" xfId="460"/>
    <cellStyle name="Texto Explicativo 3 2" xfId="461"/>
    <cellStyle name="Title" xfId="462"/>
    <cellStyle name="Título 1 1" xfId="463"/>
    <cellStyle name="Título 1 2" xfId="464"/>
    <cellStyle name="Título 1 2 2" xfId="465"/>
    <cellStyle name="Título 1 2_PLANILHA CONSILL LICITAÇÃO" xfId="466"/>
    <cellStyle name="Título 1 3" xfId="467"/>
    <cellStyle name="Título 1 3 2" xfId="468"/>
    <cellStyle name="Título 1 3_PLANILHA CONSILL LICITAÇÃO" xfId="469"/>
    <cellStyle name="Título 2 2" xfId="470"/>
    <cellStyle name="Título 2 2 2" xfId="471"/>
    <cellStyle name="Título 2 2_PLANILHA CONSILL LICITAÇÃO" xfId="472"/>
    <cellStyle name="Título 2 3" xfId="473"/>
    <cellStyle name="Título 2 3 2" xfId="474"/>
    <cellStyle name="Título 2 3_PLANILHA CONSILL LICITAÇÃO" xfId="475"/>
    <cellStyle name="Título 3 2" xfId="476"/>
    <cellStyle name="Título 3 2 2" xfId="477"/>
    <cellStyle name="Título 3 2_PLANILHA CONSILL LICITAÇÃO" xfId="478"/>
    <cellStyle name="Título 3 3" xfId="479"/>
    <cellStyle name="Título 3 3 2" xfId="480"/>
    <cellStyle name="Título 3 3_PLANILHA CONSILL LICITAÇÃO" xfId="481"/>
    <cellStyle name="Título 4 2" xfId="482"/>
    <cellStyle name="Título 4 2 2" xfId="483"/>
    <cellStyle name="Título 4 3" xfId="484"/>
    <cellStyle name="Título 4 3 2" xfId="485"/>
    <cellStyle name="Título 5" xfId="486"/>
    <cellStyle name="Título 5 2" xfId="487"/>
    <cellStyle name="Título 5 3" xfId="488"/>
    <cellStyle name="Título 6" xfId="489"/>
    <cellStyle name="Título 6 2" xfId="490"/>
    <cellStyle name="Titulo1" xfId="491"/>
    <cellStyle name="Titulo1 2" xfId="492"/>
    <cellStyle name="Titulo1 2 2" xfId="493"/>
    <cellStyle name="Titulo1_PLANILHA LICITAÇÃO - R5" xfId="494"/>
    <cellStyle name="Titulo2" xfId="495"/>
    <cellStyle name="Titulo2 2" xfId="496"/>
    <cellStyle name="Titulo2 2 2" xfId="497"/>
    <cellStyle name="Titulo2_PLANILHA LICITAÇÃO - R5" xfId="498"/>
    <cellStyle name="Total 2" xfId="499"/>
    <cellStyle name="Total 2 2" xfId="500"/>
    <cellStyle name="Total 2_PLANILHA CONSILL LICITAÇÃO" xfId="501"/>
    <cellStyle name="Total 3" xfId="502"/>
    <cellStyle name="Total 3 2" xfId="503"/>
    <cellStyle name="Total 3_PLANILHA CONSILL LICITAÇÃO" xfId="504"/>
    <cellStyle name="Vírgula 2" xfId="505"/>
    <cellStyle name="Vírgula 2 2" xfId="506"/>
    <cellStyle name="Vírgula 2 2 2" xfId="507"/>
    <cellStyle name="Vírgula 2 2 3" xfId="508"/>
    <cellStyle name="Vírgula 2 3" xfId="509"/>
    <cellStyle name="Vírgula 2 4" xfId="510"/>
    <cellStyle name="Vírgula 2 5" xfId="511"/>
    <cellStyle name="Vírgula 2_ÁLVARO JOSÉ DOS SANTOS" xfId="512"/>
    <cellStyle name="Vírgula 3" xfId="513"/>
    <cellStyle name="Vírgula 3 2" xfId="514"/>
    <cellStyle name="Vírgula 3 2 2" xfId="515"/>
    <cellStyle name="Vírgula 3 3" xfId="516"/>
    <cellStyle name="Vírgula 4" xfId="517"/>
    <cellStyle name="Vírgula 4 2" xfId="518"/>
    <cellStyle name="Vírgula 5" xfId="519"/>
    <cellStyle name="Vírgula 6" xfId="520"/>
    <cellStyle name="Warning 1" xfId="521"/>
    <cellStyle name="Warning 2" xfId="522"/>
    <cellStyle name="Warning Text" xfId="523"/>
    <cellStyle name="Warning_Planilha Orçamentária - Conde Dolabela - Gustavo Barbi" xfId="524"/>
  </cellStyles>
  <dxfs count="1">
    <dxf>
      <font>
        <b val="0"/>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9525</xdr:colOff>
      <xdr:row>0</xdr:row>
      <xdr:rowOff>47625</xdr:rowOff>
    </xdr:from>
    <xdr:to>
      <xdr:col>1</xdr:col>
      <xdr:colOff>628650</xdr:colOff>
      <xdr:row>1</xdr:row>
      <xdr:rowOff>219075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9525" y="47625"/>
          <a:ext cx="1171575" cy="819150"/>
        </a:xfrm>
        <a:prstGeom prst="rect">
          <a:avLst/>
        </a:prstGeom>
        <a:noFill/>
        <a:ln w="9525">
          <a:noFill/>
          <a:round/>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Meus%20Documentos\FV-DN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0798\TECNICO\TEACOMP\LOTE06\P09\P10\RELAT6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4%20-%20Planilha%20Or&#231;ament&#225;ri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_server\descritivos\Meus%20documentos\EGESA\Br-482mg\Volume1\CANA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ack_server\descritivos\Projetos\Marcilio\TO-010\Meus%20documentos\EGESA\Br-482mg\Volume1\CANA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dante\ENGENHARIA\Arquivos%20internos\Quadro%20de%20quantidades\ORCAMEN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UT_ORIGINAL"/>
      <sheetName val="RESUMO_AUT1"/>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PLANILHA ORÇAMENTARIA SETOP"/>
      <sheetName val="PLANILHA ORÇAMENTARIA ORÇAMENTO"/>
      <sheetName val="BDI"/>
      <sheetName val="Plan1"/>
      <sheetName val="CRONOGRAMA"/>
      <sheetName val="ORÇAMENTO"/>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qorcamentodnerL1"/>
      <sheetName val="qorcamentodnerL2"/>
    </sheetNames>
    <sheetDataSet>
      <sheetData sheetId="0" refreshError="1"/>
      <sheetData sheetId="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57"/>
  <sheetViews>
    <sheetView showGridLines="0" tabSelected="1" view="pageBreakPreview" zoomScaleSheetLayoutView="100" workbookViewId="0">
      <selection activeCell="K8" sqref="K8"/>
    </sheetView>
  </sheetViews>
  <sheetFormatPr defaultRowHeight="12.75"/>
  <cols>
    <col min="1" max="1" width="8.28515625" style="73" customWidth="1"/>
    <col min="2" max="2" width="11.7109375" style="73" customWidth="1"/>
    <col min="3" max="3" width="77.5703125" style="2" customWidth="1"/>
    <col min="4" max="4" width="14.7109375" style="2" customWidth="1"/>
    <col min="5" max="5" width="14.42578125" style="74" customWidth="1"/>
    <col min="6" max="6" width="11.7109375" style="2" customWidth="1"/>
    <col min="7" max="7" width="12.5703125" style="2" bestFit="1" customWidth="1"/>
    <col min="8" max="8" width="16.7109375" style="2" customWidth="1"/>
    <col min="9" max="9" width="10.28515625" style="2" hidden="1" customWidth="1"/>
    <col min="10" max="10" width="13.28515625" style="3" customWidth="1"/>
    <col min="11" max="11" width="12.140625" style="3" bestFit="1" customWidth="1"/>
    <col min="12" max="12" width="2.7109375" style="3" customWidth="1"/>
    <col min="13" max="13" width="12.140625" style="2" bestFit="1" customWidth="1"/>
    <col min="14" max="14" width="1.85546875" style="4" customWidth="1"/>
    <col min="15" max="15" width="12.140625" style="2" bestFit="1" customWidth="1"/>
    <col min="16" max="16" width="2.5703125" style="5" customWidth="1"/>
    <col min="17" max="17" width="13.7109375" style="2" customWidth="1"/>
    <col min="18" max="16384" width="9.140625" style="2"/>
  </cols>
  <sheetData>
    <row r="1" spans="1:18" ht="51.4" customHeight="1">
      <c r="A1" s="1" t="s">
        <v>0</v>
      </c>
      <c r="B1" s="1"/>
      <c r="C1" s="1"/>
      <c r="D1" s="1"/>
      <c r="E1" s="1"/>
      <c r="F1" s="1"/>
      <c r="G1" s="1"/>
      <c r="H1" s="1"/>
      <c r="Q1" s="6"/>
      <c r="R1" s="6"/>
    </row>
    <row r="2" spans="1:18" ht="18.75">
      <c r="A2" s="7" t="s">
        <v>1</v>
      </c>
      <c r="B2" s="7"/>
      <c r="C2" s="7"/>
      <c r="D2" s="7"/>
      <c r="E2" s="7"/>
      <c r="F2" s="7"/>
      <c r="G2" s="7"/>
      <c r="H2" s="7"/>
      <c r="Q2" s="6"/>
      <c r="R2" s="6"/>
    </row>
    <row r="3" spans="1:18" ht="16.5" thickBot="1">
      <c r="A3" s="8"/>
      <c r="B3" s="8"/>
      <c r="C3" s="8"/>
      <c r="D3" s="8"/>
      <c r="E3" s="8"/>
      <c r="F3" s="8"/>
      <c r="G3" s="8"/>
      <c r="H3" s="8"/>
      <c r="Q3" s="6"/>
      <c r="R3" s="6"/>
    </row>
    <row r="4" spans="1:18" ht="22.35" customHeight="1" thickBot="1">
      <c r="A4" s="9" t="s">
        <v>2</v>
      </c>
      <c r="B4" s="9"/>
      <c r="C4" s="9"/>
      <c r="D4" s="9"/>
      <c r="E4" s="9"/>
      <c r="F4" s="9"/>
      <c r="G4" s="9"/>
      <c r="H4" s="9"/>
      <c r="Q4" s="6"/>
      <c r="R4" s="10"/>
    </row>
    <row r="5" spans="1:18" ht="19.350000000000001" customHeight="1">
      <c r="A5" s="11" t="s">
        <v>3</v>
      </c>
      <c r="B5" s="11"/>
      <c r="C5" s="11"/>
      <c r="D5" s="11"/>
      <c r="E5" s="12" t="s">
        <v>4</v>
      </c>
      <c r="F5" s="12"/>
      <c r="G5" s="12"/>
      <c r="H5" s="12"/>
      <c r="Q5" s="6"/>
      <c r="R5" s="6"/>
    </row>
    <row r="6" spans="1:18" ht="17.850000000000001" customHeight="1" thickBot="1">
      <c r="A6" s="13" t="s">
        <v>5</v>
      </c>
      <c r="B6" s="13"/>
      <c r="C6" s="13"/>
      <c r="D6" s="13"/>
      <c r="E6" s="14" t="s">
        <v>6</v>
      </c>
      <c r="F6" s="14" t="s">
        <v>7</v>
      </c>
      <c r="G6" s="15" t="s">
        <v>8</v>
      </c>
      <c r="H6" s="16"/>
      <c r="Q6" s="6"/>
      <c r="R6" s="6"/>
    </row>
    <row r="7" spans="1:18" ht="17.850000000000001" customHeight="1" thickBot="1">
      <c r="A7" s="17" t="s">
        <v>9</v>
      </c>
      <c r="B7" s="17"/>
      <c r="C7" s="17"/>
      <c r="D7" s="17"/>
      <c r="E7" s="14"/>
      <c r="F7" s="14"/>
      <c r="G7" s="18">
        <v>0.31480000000000002</v>
      </c>
      <c r="H7" s="19"/>
      <c r="Q7" s="6"/>
      <c r="R7" s="6"/>
    </row>
    <row r="8" spans="1:18" ht="38.25">
      <c r="A8" s="20" t="s">
        <v>10</v>
      </c>
      <c r="B8" s="21" t="s">
        <v>11</v>
      </c>
      <c r="C8" s="22" t="s">
        <v>12</v>
      </c>
      <c r="D8" s="22" t="s">
        <v>13</v>
      </c>
      <c r="E8" s="22" t="s">
        <v>14</v>
      </c>
      <c r="F8" s="23" t="s">
        <v>15</v>
      </c>
      <c r="G8" s="23" t="s">
        <v>16</v>
      </c>
      <c r="H8" s="24" t="s">
        <v>17</v>
      </c>
      <c r="J8" s="4"/>
      <c r="L8" s="4"/>
      <c r="Q8" s="6"/>
      <c r="R8" s="6"/>
    </row>
    <row r="9" spans="1:18" ht="15">
      <c r="A9" s="25">
        <v>1</v>
      </c>
      <c r="B9" s="25"/>
      <c r="C9" s="26" t="s">
        <v>18</v>
      </c>
      <c r="D9" s="26"/>
      <c r="E9" s="26"/>
      <c r="F9" s="27"/>
      <c r="G9" s="27"/>
      <c r="H9" s="28">
        <f>SUM(H10:H13)</f>
        <v>6872.2886760000001</v>
      </c>
      <c r="Q9" s="6"/>
      <c r="R9" s="6"/>
    </row>
    <row r="10" spans="1:18" ht="30">
      <c r="A10" s="29" t="s">
        <v>19</v>
      </c>
      <c r="B10" s="30" t="s">
        <v>20</v>
      </c>
      <c r="C10" s="31" t="s">
        <v>21</v>
      </c>
      <c r="D10" s="32" t="s">
        <v>22</v>
      </c>
      <c r="E10" s="33">
        <v>1</v>
      </c>
      <c r="F10" s="34">
        <v>354.23</v>
      </c>
      <c r="G10" s="34">
        <f>(F10*$G$7)+F10</f>
        <v>465.74160400000005</v>
      </c>
      <c r="H10" s="34">
        <f>G10*E10</f>
        <v>465.74160400000005</v>
      </c>
      <c r="P10" s="35"/>
      <c r="Q10" s="36"/>
      <c r="R10" s="6"/>
    </row>
    <row r="11" spans="1:18" ht="75">
      <c r="A11" s="29" t="s">
        <v>23</v>
      </c>
      <c r="B11" s="30" t="s">
        <v>24</v>
      </c>
      <c r="C11" s="37" t="s">
        <v>25</v>
      </c>
      <c r="D11" s="38" t="s">
        <v>26</v>
      </c>
      <c r="E11" s="39">
        <f>2*3</f>
        <v>6</v>
      </c>
      <c r="F11" s="34">
        <v>308.95999999999998</v>
      </c>
      <c r="G11" s="34">
        <f>(F11*$G$7)+F11</f>
        <v>406.22060799999997</v>
      </c>
      <c r="H11" s="34">
        <f>G11*E11</f>
        <v>2437.3236479999996</v>
      </c>
      <c r="I11" s="40">
        <f>E11*F11</f>
        <v>1853.7599999999998</v>
      </c>
      <c r="P11" s="35"/>
      <c r="Q11" s="36"/>
      <c r="R11" s="6"/>
    </row>
    <row r="12" spans="1:18" ht="45">
      <c r="A12" s="29" t="s">
        <v>27</v>
      </c>
      <c r="B12" s="30" t="s">
        <v>28</v>
      </c>
      <c r="C12" s="37" t="s">
        <v>29</v>
      </c>
      <c r="D12" s="41" t="s">
        <v>30</v>
      </c>
      <c r="E12" s="39">
        <v>2</v>
      </c>
      <c r="F12" s="34">
        <v>820</v>
      </c>
      <c r="G12" s="34">
        <f>(F12*$G$7)+F12</f>
        <v>1078.136</v>
      </c>
      <c r="H12" s="34">
        <f>G12*E12</f>
        <v>2156.2719999999999</v>
      </c>
      <c r="I12" s="40">
        <f>E12*F12</f>
        <v>1640</v>
      </c>
      <c r="P12" s="35"/>
      <c r="Q12" s="36"/>
      <c r="R12" s="6"/>
    </row>
    <row r="13" spans="1:18" ht="75">
      <c r="A13" s="29" t="s">
        <v>31</v>
      </c>
      <c r="B13" s="30" t="s">
        <v>32</v>
      </c>
      <c r="C13" s="42" t="s">
        <v>33</v>
      </c>
      <c r="D13" s="41" t="s">
        <v>30</v>
      </c>
      <c r="E13" s="33">
        <v>2</v>
      </c>
      <c r="F13" s="34">
        <v>689.44</v>
      </c>
      <c r="G13" s="34">
        <f>(F13*$G$7)+F13</f>
        <v>906.47571200000016</v>
      </c>
      <c r="H13" s="34">
        <f>G13*E13</f>
        <v>1812.9514240000003</v>
      </c>
      <c r="I13" s="40">
        <f>E13*F13</f>
        <v>1378.88</v>
      </c>
      <c r="P13" s="35"/>
      <c r="Q13" s="36"/>
      <c r="R13" s="6"/>
    </row>
    <row r="14" spans="1:18" ht="15">
      <c r="A14" s="25">
        <v>2</v>
      </c>
      <c r="B14" s="25"/>
      <c r="C14" s="26" t="s">
        <v>34</v>
      </c>
      <c r="D14" s="26"/>
      <c r="E14" s="26"/>
      <c r="F14" s="43"/>
      <c r="G14" s="43"/>
      <c r="H14" s="28">
        <f>SUM(H15:H16)</f>
        <v>40683.724919999993</v>
      </c>
      <c r="I14" s="40"/>
      <c r="P14" s="35"/>
      <c r="Q14" s="36"/>
      <c r="R14" s="6"/>
    </row>
    <row r="15" spans="1:18" ht="15">
      <c r="A15" s="29" t="s">
        <v>35</v>
      </c>
      <c r="B15" s="30" t="s">
        <v>36</v>
      </c>
      <c r="C15" s="44" t="s">
        <v>37</v>
      </c>
      <c r="D15" s="41" t="s">
        <v>38</v>
      </c>
      <c r="E15" s="33">
        <f>66*2</f>
        <v>132</v>
      </c>
      <c r="F15" s="34">
        <v>117.99</v>
      </c>
      <c r="G15" s="34">
        <f>(F15*$G$7)+F15</f>
        <v>155.133252</v>
      </c>
      <c r="H15" s="34">
        <f>G15*E15</f>
        <v>20477.589263999998</v>
      </c>
      <c r="I15" s="40">
        <f>E15*F15</f>
        <v>15574.679999999998</v>
      </c>
      <c r="P15" s="35"/>
      <c r="Q15" s="36"/>
      <c r="R15" s="6"/>
    </row>
    <row r="16" spans="1:18" ht="15">
      <c r="A16" s="29" t="s">
        <v>39</v>
      </c>
      <c r="B16" s="30" t="s">
        <v>40</v>
      </c>
      <c r="C16" s="44" t="s">
        <v>41</v>
      </c>
      <c r="D16" s="41" t="s">
        <v>30</v>
      </c>
      <c r="E16" s="33">
        <v>2</v>
      </c>
      <c r="F16" s="34">
        <v>7684.11</v>
      </c>
      <c r="G16" s="34">
        <f>(F16*$G$7)+F16</f>
        <v>10103.067827999999</v>
      </c>
      <c r="H16" s="34">
        <f>G16*E16</f>
        <v>20206.135655999999</v>
      </c>
      <c r="I16" s="40">
        <f>E16*F16</f>
        <v>15368.22</v>
      </c>
      <c r="P16" s="35"/>
      <c r="Q16" s="36"/>
      <c r="R16" s="6"/>
    </row>
    <row r="17" spans="1:18" ht="15">
      <c r="A17" s="25" t="s">
        <v>42</v>
      </c>
      <c r="B17" s="25"/>
      <c r="C17" s="26" t="s">
        <v>43</v>
      </c>
      <c r="D17" s="26"/>
      <c r="E17" s="43"/>
      <c r="F17" s="43"/>
      <c r="G17" s="43"/>
      <c r="H17" s="28">
        <f>SUM(H18:H37)</f>
        <v>46059.02609883999</v>
      </c>
      <c r="I17" s="40"/>
      <c r="P17" s="35"/>
      <c r="Q17" s="36"/>
      <c r="R17" s="6"/>
    </row>
    <row r="18" spans="1:18" ht="60">
      <c r="A18" s="45" t="s">
        <v>44</v>
      </c>
      <c r="B18" s="46" t="s">
        <v>45</v>
      </c>
      <c r="C18" s="47" t="s">
        <v>46</v>
      </c>
      <c r="D18" s="48" t="s">
        <v>47</v>
      </c>
      <c r="E18" s="49">
        <v>198</v>
      </c>
      <c r="F18" s="34">
        <v>10.66</v>
      </c>
      <c r="G18" s="34">
        <f t="shared" ref="G18:G37" si="0">(F18*$G$7)+F18</f>
        <v>14.015768000000001</v>
      </c>
      <c r="H18" s="34">
        <f t="shared" ref="H18:H37" si="1">G18*E18</f>
        <v>2775.1220640000001</v>
      </c>
      <c r="I18" s="40">
        <f t="shared" ref="I18:I37" si="2">E18*F18</f>
        <v>2110.6799999999998</v>
      </c>
      <c r="P18" s="35"/>
      <c r="Q18" s="36"/>
      <c r="R18" s="6"/>
    </row>
    <row r="19" spans="1:18" ht="30">
      <c r="A19" s="45" t="s">
        <v>48</v>
      </c>
      <c r="B19" s="46" t="s">
        <v>49</v>
      </c>
      <c r="C19" s="50" t="s">
        <v>50</v>
      </c>
      <c r="D19" s="51" t="s">
        <v>51</v>
      </c>
      <c r="E19" s="49">
        <f>E33*0.4*0.2+E34*0.1*0.4</f>
        <v>16.720000000000002</v>
      </c>
      <c r="F19" s="34">
        <v>60.61</v>
      </c>
      <c r="G19" s="34">
        <f t="shared" si="0"/>
        <v>79.690027999999998</v>
      </c>
      <c r="H19" s="34">
        <f t="shared" si="1"/>
        <v>1332.41726816</v>
      </c>
      <c r="I19" s="40">
        <f t="shared" si="2"/>
        <v>1013.3992000000002</v>
      </c>
      <c r="P19" s="35"/>
      <c r="Q19" s="36"/>
      <c r="R19" s="6"/>
    </row>
    <row r="20" spans="1:18" ht="30">
      <c r="A20" s="45" t="s">
        <v>52</v>
      </c>
      <c r="B20" s="46" t="s">
        <v>53</v>
      </c>
      <c r="C20" s="47" t="s">
        <v>54</v>
      </c>
      <c r="D20" s="48" t="s">
        <v>51</v>
      </c>
      <c r="E20" s="49">
        <f>E19</f>
        <v>16.720000000000002</v>
      </c>
      <c r="F20" s="34">
        <v>60.61</v>
      </c>
      <c r="G20" s="34">
        <f t="shared" si="0"/>
        <v>79.690027999999998</v>
      </c>
      <c r="H20" s="34">
        <f t="shared" si="1"/>
        <v>1332.41726816</v>
      </c>
      <c r="I20" s="40">
        <f t="shared" si="2"/>
        <v>1013.3992000000002</v>
      </c>
      <c r="P20" s="35"/>
      <c r="Q20" s="36"/>
      <c r="R20" s="6"/>
    </row>
    <row r="21" spans="1:18" ht="30">
      <c r="A21" s="45" t="s">
        <v>55</v>
      </c>
      <c r="B21" s="46" t="s">
        <v>56</v>
      </c>
      <c r="C21" s="47" t="s">
        <v>57</v>
      </c>
      <c r="D21" s="48" t="s">
        <v>26</v>
      </c>
      <c r="E21" s="49">
        <f>1.5+1.5</f>
        <v>3</v>
      </c>
      <c r="F21" s="34">
        <v>139.13999999999999</v>
      </c>
      <c r="G21" s="34">
        <f t="shared" si="0"/>
        <v>182.94127199999997</v>
      </c>
      <c r="H21" s="34">
        <f t="shared" si="1"/>
        <v>548.82381599999985</v>
      </c>
      <c r="I21" s="40">
        <f t="shared" si="2"/>
        <v>417.41999999999996</v>
      </c>
      <c r="P21" s="35"/>
      <c r="Q21" s="36"/>
      <c r="R21" s="6"/>
    </row>
    <row r="22" spans="1:18" ht="75">
      <c r="A22" s="52" t="s">
        <v>58</v>
      </c>
      <c r="B22" s="53" t="s">
        <v>59</v>
      </c>
      <c r="C22" s="47" t="s">
        <v>60</v>
      </c>
      <c r="D22" s="48" t="s">
        <v>26</v>
      </c>
      <c r="E22" s="49">
        <f>1.65*1.65</f>
        <v>2.7224999999999997</v>
      </c>
      <c r="F22" s="34">
        <v>139.84</v>
      </c>
      <c r="G22" s="34">
        <f t="shared" si="0"/>
        <v>183.86163200000001</v>
      </c>
      <c r="H22" s="34">
        <f t="shared" si="1"/>
        <v>500.56329311999997</v>
      </c>
      <c r="I22" s="40">
        <f t="shared" si="2"/>
        <v>380.71439999999996</v>
      </c>
      <c r="P22" s="35"/>
      <c r="Q22" s="36"/>
      <c r="R22" s="6"/>
    </row>
    <row r="23" spans="1:18" ht="30">
      <c r="A23" s="45" t="s">
        <v>61</v>
      </c>
      <c r="B23" s="46" t="s">
        <v>62</v>
      </c>
      <c r="C23" s="47" t="s">
        <v>63</v>
      </c>
      <c r="D23" s="48" t="s">
        <v>26</v>
      </c>
      <c r="E23" s="49">
        <f>1.5*1.5*3</f>
        <v>6.75</v>
      </c>
      <c r="F23" s="34">
        <v>65.28</v>
      </c>
      <c r="G23" s="34">
        <f t="shared" si="0"/>
        <v>85.830144000000004</v>
      </c>
      <c r="H23" s="34">
        <f t="shared" si="1"/>
        <v>579.35347200000001</v>
      </c>
      <c r="I23" s="40">
        <f t="shared" si="2"/>
        <v>440.64</v>
      </c>
      <c r="P23" s="35"/>
      <c r="Q23" s="36"/>
      <c r="R23" s="6"/>
    </row>
    <row r="24" spans="1:18" ht="30">
      <c r="A24" s="45" t="s">
        <v>64</v>
      </c>
      <c r="B24" s="46" t="s">
        <v>65</v>
      </c>
      <c r="C24" s="47" t="s">
        <v>66</v>
      </c>
      <c r="D24" s="48" t="s">
        <v>26</v>
      </c>
      <c r="E24" s="49">
        <f>E23*2</f>
        <v>13.5</v>
      </c>
      <c r="F24" s="34">
        <v>12.59</v>
      </c>
      <c r="G24" s="34">
        <f t="shared" si="0"/>
        <v>16.553332000000001</v>
      </c>
      <c r="H24" s="34">
        <f t="shared" si="1"/>
        <v>223.46998200000002</v>
      </c>
      <c r="I24" s="40">
        <f t="shared" si="2"/>
        <v>169.965</v>
      </c>
      <c r="P24" s="35"/>
      <c r="Q24" s="36"/>
      <c r="R24" s="6"/>
    </row>
    <row r="25" spans="1:18" ht="30">
      <c r="A25" s="45" t="s">
        <v>67</v>
      </c>
      <c r="B25" s="46" t="s">
        <v>68</v>
      </c>
      <c r="C25" s="47" t="s">
        <v>69</v>
      </c>
      <c r="D25" s="48" t="s">
        <v>26</v>
      </c>
      <c r="E25" s="49">
        <f>E23*2</f>
        <v>13.5</v>
      </c>
      <c r="F25" s="34">
        <v>31.63</v>
      </c>
      <c r="G25" s="34">
        <f t="shared" si="0"/>
        <v>41.587124000000003</v>
      </c>
      <c r="H25" s="34">
        <f t="shared" si="1"/>
        <v>561.42617400000006</v>
      </c>
      <c r="I25" s="40">
        <f t="shared" si="2"/>
        <v>427.005</v>
      </c>
      <c r="P25" s="35"/>
      <c r="Q25" s="36"/>
      <c r="R25" s="6"/>
    </row>
    <row r="26" spans="1:18" ht="15">
      <c r="A26" s="45" t="s">
        <v>70</v>
      </c>
      <c r="B26" s="46" t="s">
        <v>71</v>
      </c>
      <c r="C26" s="47" t="s">
        <v>72</v>
      </c>
      <c r="D26" s="48" t="s">
        <v>26</v>
      </c>
      <c r="E26" s="49">
        <f>1.5*1.5</f>
        <v>2.25</v>
      </c>
      <c r="F26" s="34">
        <v>399.09</v>
      </c>
      <c r="G26" s="34">
        <f t="shared" si="0"/>
        <v>524.72353199999998</v>
      </c>
      <c r="H26" s="34">
        <f t="shared" si="1"/>
        <v>1180.6279469999999</v>
      </c>
      <c r="I26" s="40">
        <f t="shared" si="2"/>
        <v>897.95249999999999</v>
      </c>
      <c r="P26" s="35"/>
      <c r="Q26" s="36"/>
      <c r="R26" s="6"/>
    </row>
    <row r="27" spans="1:18" ht="30">
      <c r="A27" s="45" t="s">
        <v>73</v>
      </c>
      <c r="B27" s="46" t="s">
        <v>74</v>
      </c>
      <c r="C27" s="47" t="s">
        <v>75</v>
      </c>
      <c r="D27" s="48" t="s">
        <v>26</v>
      </c>
      <c r="E27" s="49">
        <f>E25</f>
        <v>13.5</v>
      </c>
      <c r="F27" s="34">
        <v>18.55</v>
      </c>
      <c r="G27" s="34">
        <f t="shared" si="0"/>
        <v>24.38954</v>
      </c>
      <c r="H27" s="34">
        <f t="shared" si="1"/>
        <v>329.25878999999998</v>
      </c>
      <c r="I27" s="40">
        <f t="shared" si="2"/>
        <v>250.42500000000001</v>
      </c>
      <c r="P27" s="35"/>
      <c r="Q27" s="36"/>
      <c r="R27" s="6"/>
    </row>
    <row r="28" spans="1:18" ht="30">
      <c r="A28" s="45" t="s">
        <v>76</v>
      </c>
      <c r="B28" s="46" t="s">
        <v>56</v>
      </c>
      <c r="C28" s="47" t="s">
        <v>57</v>
      </c>
      <c r="D28" s="48" t="s">
        <v>26</v>
      </c>
      <c r="E28" s="49">
        <f>1.5*1.5</f>
        <v>2.25</v>
      </c>
      <c r="F28" s="34">
        <v>139.13999999999999</v>
      </c>
      <c r="G28" s="34">
        <f t="shared" si="0"/>
        <v>182.94127199999997</v>
      </c>
      <c r="H28" s="34">
        <f t="shared" si="1"/>
        <v>411.61786199999995</v>
      </c>
      <c r="I28" s="40">
        <f t="shared" si="2"/>
        <v>313.06499999999994</v>
      </c>
      <c r="K28" s="4" t="s">
        <v>77</v>
      </c>
      <c r="M28" s="4" t="s">
        <v>78</v>
      </c>
      <c r="N28" s="2"/>
      <c r="O28" s="4" t="s">
        <v>79</v>
      </c>
      <c r="P28" s="2"/>
      <c r="Q28" s="5" t="s">
        <v>80</v>
      </c>
      <c r="R28" s="6"/>
    </row>
    <row r="29" spans="1:18" ht="30">
      <c r="A29" s="45" t="s">
        <v>81</v>
      </c>
      <c r="B29" s="46" t="s">
        <v>82</v>
      </c>
      <c r="C29" s="47" t="s">
        <v>83</v>
      </c>
      <c r="D29" s="48" t="s">
        <v>47</v>
      </c>
      <c r="E29" s="49">
        <v>30</v>
      </c>
      <c r="F29" s="34">
        <v>72.319999999999993</v>
      </c>
      <c r="G29" s="34">
        <f t="shared" si="0"/>
        <v>95.086335999999989</v>
      </c>
      <c r="H29" s="34">
        <f t="shared" si="1"/>
        <v>2852.5900799999995</v>
      </c>
      <c r="I29" s="40">
        <f t="shared" si="2"/>
        <v>2169.6</v>
      </c>
      <c r="P29" s="35"/>
      <c r="Q29" s="36"/>
      <c r="R29" s="6"/>
    </row>
    <row r="30" spans="1:18" ht="15">
      <c r="A30" s="45" t="s">
        <v>84</v>
      </c>
      <c r="B30" s="46" t="s">
        <v>85</v>
      </c>
      <c r="C30" s="47" t="s">
        <v>86</v>
      </c>
      <c r="D30" s="48" t="s">
        <v>87</v>
      </c>
      <c r="E30" s="49">
        <v>1</v>
      </c>
      <c r="F30" s="34">
        <v>1800</v>
      </c>
      <c r="G30" s="34">
        <f t="shared" si="0"/>
        <v>2366.6400000000003</v>
      </c>
      <c r="H30" s="34">
        <f t="shared" si="1"/>
        <v>2366.6400000000003</v>
      </c>
      <c r="I30" s="40">
        <f t="shared" si="2"/>
        <v>1800</v>
      </c>
      <c r="K30" s="3">
        <v>5120</v>
      </c>
      <c r="M30" s="3">
        <v>1800</v>
      </c>
      <c r="N30" s="2"/>
      <c r="O30" s="4">
        <v>1000</v>
      </c>
      <c r="P30" s="2"/>
      <c r="Q30" s="35">
        <f>MEDIAN(K30:O30)</f>
        <v>1800</v>
      </c>
      <c r="R30" s="6"/>
    </row>
    <row r="31" spans="1:18" ht="15">
      <c r="A31" s="45" t="s">
        <v>88</v>
      </c>
      <c r="B31" s="46" t="s">
        <v>85</v>
      </c>
      <c r="C31" s="47" t="s">
        <v>89</v>
      </c>
      <c r="D31" s="48" t="s">
        <v>90</v>
      </c>
      <c r="E31" s="49">
        <v>1</v>
      </c>
      <c r="F31" s="34">
        <v>1752.31</v>
      </c>
      <c r="G31" s="34">
        <f t="shared" si="0"/>
        <v>2303.9371879999999</v>
      </c>
      <c r="H31" s="34">
        <f t="shared" si="1"/>
        <v>2303.9371879999999</v>
      </c>
      <c r="I31" s="40">
        <f t="shared" si="2"/>
        <v>1752.31</v>
      </c>
      <c r="K31" s="3">
        <v>4000</v>
      </c>
      <c r="M31" s="3">
        <v>1752.31</v>
      </c>
      <c r="N31" s="2"/>
      <c r="O31" s="4">
        <v>1597.24</v>
      </c>
      <c r="P31" s="2"/>
      <c r="Q31" s="35">
        <f>MEDIAN(K31:O31)</f>
        <v>1752.31</v>
      </c>
      <c r="R31" s="6"/>
    </row>
    <row r="32" spans="1:18" ht="30">
      <c r="A32" s="45" t="s">
        <v>91</v>
      </c>
      <c r="B32" s="46" t="s">
        <v>92</v>
      </c>
      <c r="C32" s="47" t="s">
        <v>93</v>
      </c>
      <c r="D32" s="48" t="s">
        <v>47</v>
      </c>
      <c r="E32" s="49">
        <v>140</v>
      </c>
      <c r="F32" s="34">
        <v>14.8</v>
      </c>
      <c r="G32" s="34">
        <f t="shared" si="0"/>
        <v>19.459040000000002</v>
      </c>
      <c r="H32" s="34">
        <f t="shared" si="1"/>
        <v>2724.2656000000002</v>
      </c>
      <c r="I32" s="40">
        <f t="shared" si="2"/>
        <v>2072</v>
      </c>
      <c r="P32" s="35"/>
      <c r="Q32" s="36"/>
      <c r="R32" s="6"/>
    </row>
    <row r="33" spans="1:18" ht="30">
      <c r="A33" s="45" t="s">
        <v>94</v>
      </c>
      <c r="B33" s="46" t="s">
        <v>95</v>
      </c>
      <c r="C33" s="47" t="s">
        <v>96</v>
      </c>
      <c r="D33" s="48" t="s">
        <v>47</v>
      </c>
      <c r="E33" s="49">
        <f>60+50</f>
        <v>110</v>
      </c>
      <c r="F33" s="34">
        <v>88.3</v>
      </c>
      <c r="G33" s="34">
        <f t="shared" si="0"/>
        <v>116.09684</v>
      </c>
      <c r="H33" s="34">
        <f t="shared" si="1"/>
        <v>12770.652400000001</v>
      </c>
      <c r="I33" s="40">
        <f t="shared" si="2"/>
        <v>9713</v>
      </c>
      <c r="P33" s="35"/>
      <c r="Q33" s="36"/>
      <c r="R33" s="6"/>
    </row>
    <row r="34" spans="1:18" ht="30">
      <c r="A34" s="45" t="s">
        <v>97</v>
      </c>
      <c r="B34" s="46" t="s">
        <v>98</v>
      </c>
      <c r="C34" s="47" t="s">
        <v>99</v>
      </c>
      <c r="D34" s="48" t="s">
        <v>47</v>
      </c>
      <c r="E34" s="49">
        <f>6*33</f>
        <v>198</v>
      </c>
      <c r="F34" s="34">
        <v>22.47</v>
      </c>
      <c r="G34" s="34">
        <f t="shared" si="0"/>
        <v>29.543555999999999</v>
      </c>
      <c r="H34" s="34">
        <f t="shared" si="1"/>
        <v>5849.6240879999996</v>
      </c>
      <c r="I34" s="40">
        <f t="shared" si="2"/>
        <v>4449.0599999999995</v>
      </c>
      <c r="P34" s="35"/>
      <c r="Q34" s="36"/>
      <c r="R34" s="6"/>
    </row>
    <row r="35" spans="1:18" ht="15">
      <c r="A35" s="45" t="s">
        <v>100</v>
      </c>
      <c r="B35" s="46" t="s">
        <v>85</v>
      </c>
      <c r="C35" s="47" t="s">
        <v>101</v>
      </c>
      <c r="D35" s="48" t="s">
        <v>90</v>
      </c>
      <c r="E35" s="49">
        <f>6*3</f>
        <v>18</v>
      </c>
      <c r="F35" s="34">
        <v>130</v>
      </c>
      <c r="G35" s="34">
        <f t="shared" si="0"/>
        <v>170.92400000000001</v>
      </c>
      <c r="H35" s="34">
        <f t="shared" si="1"/>
        <v>3076.6320000000001</v>
      </c>
      <c r="I35" s="40">
        <f t="shared" si="2"/>
        <v>2340</v>
      </c>
      <c r="K35" s="3">
        <v>220</v>
      </c>
      <c r="M35" s="3">
        <v>130</v>
      </c>
      <c r="N35" s="2"/>
      <c r="O35" s="4">
        <v>120</v>
      </c>
      <c r="P35" s="2"/>
      <c r="Q35" s="35">
        <f>MEDIAN(K35:O35)</f>
        <v>130</v>
      </c>
      <c r="R35" s="6"/>
    </row>
    <row r="36" spans="1:18" ht="15">
      <c r="A36" s="45" t="s">
        <v>102</v>
      </c>
      <c r="B36" s="46" t="s">
        <v>85</v>
      </c>
      <c r="C36" s="47" t="s">
        <v>103</v>
      </c>
      <c r="D36" s="48" t="s">
        <v>87</v>
      </c>
      <c r="E36" s="49">
        <v>1</v>
      </c>
      <c r="F36" s="34">
        <v>1500</v>
      </c>
      <c r="G36" s="34">
        <f t="shared" si="0"/>
        <v>1972.2</v>
      </c>
      <c r="H36" s="34">
        <f t="shared" si="1"/>
        <v>1972.2</v>
      </c>
      <c r="I36" s="40">
        <f t="shared" si="2"/>
        <v>1500</v>
      </c>
      <c r="K36" s="3">
        <v>3500</v>
      </c>
      <c r="M36" s="3">
        <v>650</v>
      </c>
      <c r="N36" s="2"/>
      <c r="O36" s="4">
        <v>1500</v>
      </c>
      <c r="P36" s="2"/>
      <c r="Q36" s="35">
        <f>MEDIAN(K36:O36)</f>
        <v>1500</v>
      </c>
      <c r="R36" s="6"/>
    </row>
    <row r="37" spans="1:18" ht="30">
      <c r="A37" s="45" t="s">
        <v>104</v>
      </c>
      <c r="B37" s="46" t="s">
        <v>105</v>
      </c>
      <c r="C37" s="47" t="s">
        <v>106</v>
      </c>
      <c r="D37" s="48" t="s">
        <v>26</v>
      </c>
      <c r="E37" s="49">
        <f>+(E33+E34)*0.2</f>
        <v>61.6</v>
      </c>
      <c r="F37" s="34">
        <v>29.23</v>
      </c>
      <c r="G37" s="34">
        <f t="shared" si="0"/>
        <v>38.431604</v>
      </c>
      <c r="H37" s="34">
        <f t="shared" si="1"/>
        <v>2367.3868063999998</v>
      </c>
      <c r="I37" s="40">
        <f t="shared" si="2"/>
        <v>1800.568</v>
      </c>
      <c r="P37" s="35"/>
      <c r="Q37" s="36"/>
      <c r="R37" s="6"/>
    </row>
    <row r="38" spans="1:18" ht="16.5" customHeight="1">
      <c r="A38" s="54" t="s">
        <v>107</v>
      </c>
      <c r="B38" s="54"/>
      <c r="C38" s="54"/>
      <c r="D38" s="54"/>
      <c r="E38" s="54"/>
      <c r="F38" s="54"/>
      <c r="G38" s="54"/>
      <c r="H38" s="28">
        <f>+H17+H14+H9</f>
        <v>93615.039694839972</v>
      </c>
      <c r="I38" s="40">
        <f>SUM(I11:I37)</f>
        <v>70846.743299999987</v>
      </c>
      <c r="Q38" s="6"/>
      <c r="R38" s="55"/>
    </row>
    <row r="39" spans="1:18" ht="15.75" customHeight="1">
      <c r="A39" s="56" t="s">
        <v>108</v>
      </c>
      <c r="B39" s="56"/>
      <c r="C39" s="56"/>
      <c r="D39" s="56"/>
      <c r="E39" s="56"/>
      <c r="F39" s="56"/>
      <c r="G39" s="56"/>
      <c r="H39" s="56"/>
      <c r="I39" s="40">
        <f>I38*0.005</f>
        <v>354.23371649999996</v>
      </c>
      <c r="M39" s="57"/>
      <c r="O39" s="57"/>
      <c r="P39" s="4"/>
      <c r="Q39" s="6"/>
      <c r="R39" s="6"/>
    </row>
    <row r="40" spans="1:18" ht="48" customHeight="1">
      <c r="A40" s="58"/>
      <c r="B40" s="59"/>
      <c r="C40" s="60"/>
      <c r="D40" s="60"/>
      <c r="E40" s="60"/>
      <c r="F40" s="60"/>
      <c r="G40" s="60"/>
      <c r="H40" s="60"/>
      <c r="Q40" s="6"/>
      <c r="R40" s="6"/>
    </row>
    <row r="41" spans="1:18" ht="14.25" customHeight="1">
      <c r="A41" s="56" t="s">
        <v>109</v>
      </c>
      <c r="B41" s="56"/>
      <c r="C41" s="56"/>
      <c r="D41" s="56"/>
      <c r="E41" s="56"/>
      <c r="F41" s="56"/>
      <c r="G41" s="56"/>
      <c r="H41" s="56"/>
    </row>
    <row r="42" spans="1:18" ht="63.75" customHeight="1">
      <c r="A42" s="61"/>
      <c r="B42" s="61"/>
      <c r="C42" s="61"/>
      <c r="D42" s="61"/>
      <c r="E42" s="61"/>
      <c r="F42" s="61"/>
      <c r="G42" s="61"/>
      <c r="H42" s="61"/>
    </row>
    <row r="43" spans="1:18" ht="15" customHeight="1">
      <c r="A43" s="62" t="s">
        <v>110</v>
      </c>
      <c r="B43" s="62"/>
      <c r="C43" s="62"/>
      <c r="D43" s="62"/>
      <c r="E43" s="62"/>
      <c r="F43" s="62"/>
      <c r="G43" s="62"/>
      <c r="H43" s="62"/>
    </row>
    <row r="44" spans="1:18" ht="15" customHeight="1">
      <c r="A44" s="62" t="s">
        <v>111</v>
      </c>
      <c r="B44" s="62"/>
      <c r="C44" s="62"/>
      <c r="D44" s="62"/>
      <c r="E44" s="62"/>
      <c r="F44" s="62"/>
      <c r="G44" s="62"/>
      <c r="H44" s="62"/>
    </row>
    <row r="45" spans="1:18" ht="14.65" customHeight="1">
      <c r="A45" s="63" t="s">
        <v>112</v>
      </c>
      <c r="B45" s="63"/>
      <c r="C45" s="63"/>
      <c r="D45" s="63"/>
      <c r="E45" s="63"/>
      <c r="F45" s="63"/>
      <c r="G45" s="63"/>
      <c r="H45" s="63"/>
    </row>
    <row r="46" spans="1:18">
      <c r="A46" s="63"/>
      <c r="B46" s="63"/>
      <c r="C46" s="63"/>
      <c r="D46" s="63"/>
      <c r="E46" s="63"/>
      <c r="F46" s="63"/>
      <c r="G46" s="63"/>
      <c r="H46" s="63"/>
    </row>
    <row r="47" spans="1:18" ht="13.5" thickBot="1">
      <c r="A47" s="64"/>
      <c r="B47" s="65"/>
      <c r="C47" s="66"/>
      <c r="D47" s="67"/>
      <c r="E47" s="66"/>
      <c r="F47" s="66"/>
      <c r="G47" s="66"/>
      <c r="H47" s="66"/>
    </row>
    <row r="48" spans="1:18">
      <c r="A48" s="68"/>
      <c r="B48" s="68"/>
      <c r="C48" s="69"/>
      <c r="D48" s="69"/>
      <c r="E48" s="70"/>
      <c r="F48" s="69"/>
      <c r="G48" s="69"/>
      <c r="H48" s="69"/>
    </row>
    <row r="49" spans="1:9">
      <c r="A49" s="71"/>
      <c r="B49" s="71"/>
      <c r="C49" s="6"/>
      <c r="D49" s="6"/>
      <c r="E49" s="72"/>
      <c r="F49" s="6"/>
      <c r="G49" s="6"/>
      <c r="H49" s="6"/>
    </row>
    <row r="55" spans="1:9" ht="20.25" customHeight="1">
      <c r="H55" s="75"/>
    </row>
    <row r="57" spans="1:9" ht="12.75" customHeight="1">
      <c r="H57" s="76"/>
      <c r="I57" s="6"/>
    </row>
  </sheetData>
  <sheetProtection selectLockedCells="1" selectUnlockedCells="1"/>
  <mergeCells count="19">
    <mergeCell ref="A45:H46"/>
    <mergeCell ref="A38:G38"/>
    <mergeCell ref="A39:H39"/>
    <mergeCell ref="A41:H41"/>
    <mergeCell ref="A42:H42"/>
    <mergeCell ref="A43:H43"/>
    <mergeCell ref="A44:H44"/>
    <mergeCell ref="A6:D6"/>
    <mergeCell ref="E6:E7"/>
    <mergeCell ref="F6:F7"/>
    <mergeCell ref="G6:H6"/>
    <mergeCell ref="A7:D7"/>
    <mergeCell ref="G7:H7"/>
    <mergeCell ref="A1:H1"/>
    <mergeCell ref="A2:H2"/>
    <mergeCell ref="A3:H3"/>
    <mergeCell ref="A4:H4"/>
    <mergeCell ref="A5:D5"/>
    <mergeCell ref="E5:H5"/>
  </mergeCells>
  <conditionalFormatting sqref="D18 D20:D37">
    <cfRule type="cellIs" dxfId="0" priority="1" stopIfTrue="1" operator="equal">
      <formula>0</formula>
    </cfRule>
  </conditionalFormatting>
  <printOptions horizontalCentered="1"/>
  <pageMargins left="0.39370078740157483" right="0.39370078740157483" top="1.1811023622047245" bottom="0.39370078740157483" header="0.51181102362204722" footer="0.51181102362204722"/>
  <pageSetup paperSize="9" scale="55"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4</vt:i4>
      </vt:variant>
    </vt:vector>
  </HeadingPairs>
  <TitlesOfParts>
    <vt:vector size="5" baseType="lpstr">
      <vt:lpstr>PLANILHA ORÇAMENTARIA SETOP</vt:lpstr>
      <vt:lpstr>'PLANILHA ORÇAMENTARIA SETOP'!Area_de_impressao</vt:lpstr>
      <vt:lpstr>'PLANILHA ORÇAMENTARIA SETOP'!Excel_BuiltIn_Print_Area</vt:lpstr>
      <vt:lpstr>'PLANILHA ORÇAMENTARIA SETOP'!Excel_BuiltIn_Print_Titles</vt:lpstr>
      <vt:lpstr>'PLANILHA ORÇAMENTARIA SETOP'!Titulos_de_impressao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anacdamasceno</dc:creator>
  <cp:lastModifiedBy>anacdamasceno</cp:lastModifiedBy>
  <dcterms:created xsi:type="dcterms:W3CDTF">2023-06-22T14:10:13Z</dcterms:created>
  <dcterms:modified xsi:type="dcterms:W3CDTF">2023-06-22T14:10:48Z</dcterms:modified>
</cp:coreProperties>
</file>